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C:\SeismicData\YarrolBlockActivity\20250626-20250707\Doco\"/>
    </mc:Choice>
  </mc:AlternateContent>
  <xr:revisionPtr revIDLastSave="0" documentId="13_ncr:1_{3C279058-5A56-4DCC-9B4A-1894A22E3430}" xr6:coauthVersionLast="47" xr6:coauthVersionMax="47" xr10:uidLastSave="{00000000-0000-0000-0000-000000000000}"/>
  <bookViews>
    <workbookView xWindow="-120" yWindow="-120" windowWidth="20730" windowHeight="11160" tabRatio="497" activeTab="2" xr2:uid="{00000000-000D-0000-FFFF-FFFF00000000}"/>
  </bookViews>
  <sheets>
    <sheet name="Located" sheetId="1" r:id="rId1"/>
    <sheet name="Unlocated" sheetId="26" r:id="rId2"/>
    <sheet name="Agregated Events" sheetId="32" r:id="rId3"/>
    <sheet name="Event 1" sheetId="27" r:id="rId4"/>
    <sheet name="Event 2" sheetId="31" r:id="rId5"/>
    <sheet name="Magnitude Frequency Data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9" i="1" l="1"/>
  <c r="A48" i="26" l="1"/>
  <c r="A49" i="26"/>
  <c r="A50" i="26"/>
  <c r="A51" i="26"/>
  <c r="A4" i="26"/>
  <c r="A5" i="26"/>
  <c r="A6" i="26"/>
  <c r="A7" i="26"/>
  <c r="A8" i="26"/>
  <c r="A9" i="26"/>
  <c r="A10" i="26"/>
  <c r="A11" i="26"/>
  <c r="A12" i="26"/>
  <c r="A13" i="26"/>
  <c r="A14" i="26"/>
  <c r="A15" i="26"/>
  <c r="A16" i="26"/>
  <c r="A17" i="26"/>
  <c r="A18" i="26"/>
  <c r="A19" i="26"/>
  <c r="A20" i="26"/>
  <c r="A21" i="26"/>
  <c r="A22" i="26"/>
  <c r="A23" i="26"/>
  <c r="A24" i="26"/>
  <c r="A25" i="26"/>
  <c r="A26" i="26"/>
  <c r="A27" i="26"/>
  <c r="A28" i="26"/>
  <c r="A29" i="26"/>
  <c r="A30" i="26"/>
  <c r="A31" i="26"/>
  <c r="A32" i="26"/>
  <c r="A33" i="26"/>
  <c r="A34" i="26"/>
  <c r="A35" i="26"/>
  <c r="A36" i="26"/>
  <c r="A37" i="26"/>
  <c r="A38" i="26"/>
  <c r="A39" i="26"/>
  <c r="A40" i="26"/>
  <c r="A41" i="26"/>
  <c r="A42" i="26"/>
  <c r="A43" i="26"/>
  <c r="A44" i="26"/>
  <c r="A45" i="26"/>
  <c r="A46" i="26"/>
  <c r="A47" i="26"/>
  <c r="A3" i="26"/>
  <c r="A4" i="1"/>
  <c r="A5" i="1"/>
  <c r="A6" i="1"/>
  <c r="A7" i="1"/>
  <c r="A8" i="1"/>
  <c r="A3" i="1"/>
  <c r="B47" i="26"/>
  <c r="B10" i="26"/>
  <c r="B11" i="26"/>
  <c r="B12" i="26"/>
  <c r="B13" i="26"/>
  <c r="B14" i="26"/>
  <c r="B15" i="26"/>
  <c r="B16" i="26"/>
  <c r="B17" i="26"/>
  <c r="B18" i="26"/>
  <c r="B19" i="26"/>
  <c r="B20" i="26"/>
  <c r="B21" i="26"/>
  <c r="B22" i="26"/>
  <c r="B23" i="26"/>
  <c r="B24" i="26"/>
  <c r="B25" i="26"/>
  <c r="B26" i="26"/>
  <c r="B27" i="26"/>
  <c r="B28" i="26"/>
  <c r="B9" i="26"/>
  <c r="B6" i="1"/>
  <c r="B40" i="26"/>
  <c r="B41" i="26"/>
  <c r="B42" i="26"/>
  <c r="B43" i="26"/>
  <c r="B44" i="26"/>
  <c r="B45" i="26"/>
  <c r="B46" i="26"/>
  <c r="B39" i="26"/>
  <c r="B8" i="1"/>
  <c r="B38" i="26"/>
  <c r="B37" i="26"/>
  <c r="B36" i="26"/>
  <c r="B35" i="26"/>
  <c r="B34" i="26"/>
  <c r="B33" i="26"/>
  <c r="B32" i="26"/>
  <c r="B31" i="26"/>
  <c r="B30" i="26"/>
  <c r="B29" i="26"/>
  <c r="B7" i="1"/>
  <c r="B4" i="26"/>
  <c r="B5" i="26"/>
  <c r="B6" i="26"/>
  <c r="B7" i="26"/>
  <c r="B8" i="26"/>
  <c r="B3" i="26"/>
  <c r="B4" i="1"/>
  <c r="B5" i="1"/>
  <c r="B3" i="1"/>
  <c r="B2" i="26" l="1"/>
  <c r="B2" i="1"/>
  <c r="B2" i="5" l="1"/>
  <c r="C2" i="5" s="1"/>
  <c r="B4" i="5"/>
  <c r="B8" i="5"/>
  <c r="B12" i="5"/>
  <c r="B16" i="5"/>
  <c r="B20" i="5"/>
  <c r="B24" i="5"/>
  <c r="B28" i="5"/>
  <c r="B32" i="5"/>
  <c r="B36" i="5"/>
  <c r="B40" i="5"/>
  <c r="B44" i="5"/>
  <c r="B48" i="5"/>
  <c r="B9" i="5"/>
  <c r="B13" i="5"/>
  <c r="B17" i="5"/>
  <c r="B21" i="5"/>
  <c r="B25" i="5"/>
  <c r="B29" i="5"/>
  <c r="B33" i="5"/>
  <c r="B37" i="5"/>
  <c r="B41" i="5"/>
  <c r="B45" i="5"/>
  <c r="B49" i="5"/>
  <c r="B5" i="5"/>
  <c r="B6" i="5"/>
  <c r="B10" i="5"/>
  <c r="B14" i="5"/>
  <c r="B18" i="5"/>
  <c r="B22" i="5"/>
  <c r="B26" i="5"/>
  <c r="B30" i="5"/>
  <c r="B34" i="5"/>
  <c r="B38" i="5"/>
  <c r="B42" i="5"/>
  <c r="B46" i="5"/>
  <c r="B3" i="5"/>
  <c r="B7" i="5"/>
  <c r="B11" i="5"/>
  <c r="B15" i="5"/>
  <c r="B19" i="5"/>
  <c r="B23" i="5"/>
  <c r="B27" i="5"/>
  <c r="B31" i="5"/>
  <c r="B35" i="5"/>
  <c r="B39" i="5"/>
  <c r="B43" i="5"/>
  <c r="B47" i="5"/>
  <c r="C3" i="5" l="1"/>
  <c r="C4" i="5" s="1"/>
  <c r="C5" i="5" l="1"/>
  <c r="C6" i="5" l="1"/>
  <c r="C7" i="5" l="1"/>
  <c r="C8" i="5" l="1"/>
  <c r="C9" i="5" l="1"/>
  <c r="C10" i="5" l="1"/>
  <c r="C11" i="5" l="1"/>
  <c r="C12" i="5" l="1"/>
  <c r="C13" i="5" l="1"/>
  <c r="C14" i="5" l="1"/>
  <c r="C15" i="5" l="1"/>
  <c r="C16" i="5" l="1"/>
  <c r="C17" i="5" l="1"/>
  <c r="C18" i="5" l="1"/>
  <c r="C19" i="5" l="1"/>
  <c r="C20" i="5" l="1"/>
  <c r="C21" i="5" l="1"/>
  <c r="C22" i="5" l="1"/>
  <c r="C23" i="5" l="1"/>
  <c r="C24" i="5" l="1"/>
  <c r="C25" i="5" l="1"/>
  <c r="C26" i="5" l="1"/>
  <c r="C27" i="5" l="1"/>
  <c r="C28" i="5" l="1"/>
  <c r="C29" i="5" l="1"/>
  <c r="C30" i="5" l="1"/>
  <c r="C31" i="5" l="1"/>
  <c r="C32" i="5" l="1"/>
  <c r="C33" i="5" l="1"/>
  <c r="C34" i="5" l="1"/>
  <c r="C35" i="5" l="1"/>
  <c r="C36" i="5" l="1"/>
  <c r="C37" i="5" l="1"/>
  <c r="C38" i="5" l="1"/>
  <c r="C39" i="5" l="1"/>
  <c r="C40" i="5" l="1"/>
  <c r="C41" i="5" l="1"/>
  <c r="C42" i="5" l="1"/>
  <c r="C43" i="5" l="1"/>
  <c r="C44" i="5" l="1"/>
  <c r="C45" i="5" l="1"/>
  <c r="C46" i="5" l="1"/>
  <c r="C47" i="5" l="1"/>
  <c r="C48" i="5" l="1"/>
  <c r="C49" i="5" l="1"/>
  <c r="D48" i="5" s="1"/>
  <c r="D49" i="5" l="1"/>
  <c r="D3" i="5"/>
  <c r="D2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</calcChain>
</file>

<file path=xl/sharedStrings.xml><?xml version="1.0" encoding="utf-8"?>
<sst xmlns="http://schemas.openxmlformats.org/spreadsheetml/2006/main" count="178" uniqueCount="125">
  <si>
    <t>Date (UTC)</t>
  </si>
  <si>
    <t>Time (UTC)</t>
  </si>
  <si>
    <t>Longitude</t>
  </si>
  <si>
    <t>Latitude</t>
  </si>
  <si>
    <t>06:01</t>
  </si>
  <si>
    <t>06:23</t>
  </si>
  <si>
    <t>06:41</t>
  </si>
  <si>
    <t>23:06</t>
  </si>
  <si>
    <t>00:00</t>
  </si>
  <si>
    <t>00:59</t>
  </si>
  <si>
    <t>19:36</t>
  </si>
  <si>
    <t>12:06</t>
  </si>
  <si>
    <t>19:00</t>
  </si>
  <si>
    <t>19:02</t>
  </si>
  <si>
    <t>20:20</t>
  </si>
  <si>
    <t>20:38</t>
  </si>
  <si>
    <t>12:37</t>
  </si>
  <si>
    <t>18:05</t>
  </si>
  <si>
    <t>19:24</t>
  </si>
  <si>
    <t>10:16</t>
  </si>
  <si>
    <t>20:11</t>
  </si>
  <si>
    <t>01:30</t>
  </si>
  <si>
    <t>17:09</t>
  </si>
  <si>
    <t>13:08</t>
  </si>
  <si>
    <t>13:42</t>
  </si>
  <si>
    <t>03:56</t>
  </si>
  <si>
    <t>19:25</t>
  </si>
  <si>
    <t>09:00</t>
  </si>
  <si>
    <t>19:29</t>
  </si>
  <si>
    <t>18:15</t>
  </si>
  <si>
    <t>Magnitude Range</t>
  </si>
  <si>
    <t>Frequency Count</t>
  </si>
  <si>
    <t>1.2 to 1.3</t>
  </si>
  <si>
    <t>1.3 to 1.4</t>
  </si>
  <si>
    <t>1.4 to 1.5</t>
  </si>
  <si>
    <t>1.5 to 1.6</t>
  </si>
  <si>
    <t>1.6 to 1.7</t>
  </si>
  <si>
    <t>1.7 to 1.8</t>
  </si>
  <si>
    <t>1.8 to 1.9</t>
  </si>
  <si>
    <t>1.9 to 2.0</t>
  </si>
  <si>
    <t>2.0 to 2.1</t>
  </si>
  <si>
    <t>2.1 to 2.2</t>
  </si>
  <si>
    <t>2.2 to 2.3</t>
  </si>
  <si>
    <t>2.3 to 2.4</t>
  </si>
  <si>
    <t>2.4 to 2.5</t>
  </si>
  <si>
    <t>2.5 to 2.6</t>
  </si>
  <si>
    <t>2.6 to 2.7</t>
  </si>
  <si>
    <t>2.7 to 2.8</t>
  </si>
  <si>
    <t>2.8 to 2.9</t>
  </si>
  <si>
    <t>2.9 to 3.0</t>
  </si>
  <si>
    <t>3.0 to 3.1</t>
  </si>
  <si>
    <t>3.1 to 3.2</t>
  </si>
  <si>
    <t>3.2 to 3.3</t>
  </si>
  <si>
    <t>3.3 to 3.4</t>
  </si>
  <si>
    <t>3.4 to 3.5</t>
  </si>
  <si>
    <t>3.5 to 3.6</t>
  </si>
  <si>
    <t>3.6 to 3.7</t>
  </si>
  <si>
    <t>3.7 to 3.8</t>
  </si>
  <si>
    <t>3.8 to 3.9</t>
  </si>
  <si>
    <t>3.9 to 4.0</t>
  </si>
  <si>
    <t>4.0 to 4.1</t>
  </si>
  <si>
    <t>4.1 to 4.2</t>
  </si>
  <si>
    <t>4.2 to 4.3</t>
  </si>
  <si>
    <t>4.3 to 4.4</t>
  </si>
  <si>
    <t>4.4 to 4.5</t>
  </si>
  <si>
    <t>4.5 to 4.6</t>
  </si>
  <si>
    <t>4.6 to 4.7</t>
  </si>
  <si>
    <t>4.7 to 4.8</t>
  </si>
  <si>
    <t>4.8 to 4.9</t>
  </si>
  <si>
    <t>4.9 to 5.0</t>
  </si>
  <si>
    <t>5.0 to 5.1</t>
  </si>
  <si>
    <t>5.1 to 5.2</t>
  </si>
  <si>
    <t>5.2to 5.3</t>
  </si>
  <si>
    <t>5.3 to 5.4</t>
  </si>
  <si>
    <t>5.4 to 5.5</t>
  </si>
  <si>
    <t>5.5 to 5.6</t>
  </si>
  <si>
    <t>5.6 to 5.7</t>
  </si>
  <si>
    <t>5.7 to 5.8</t>
  </si>
  <si>
    <t>5.8 to 5.9</t>
  </si>
  <si>
    <t>5.9 to 6.0</t>
  </si>
  <si>
    <t>18:45</t>
  </si>
  <si>
    <t>Location</t>
  </si>
  <si>
    <t>18:04</t>
  </si>
  <si>
    <t>2025-06-26</t>
  </si>
  <si>
    <t>2025-06-27</t>
  </si>
  <si>
    <t>2025-07-01</t>
  </si>
  <si>
    <t>Assigned Magnitude
(ML)</t>
  </si>
  <si>
    <t>2025-12-31</t>
  </si>
  <si>
    <t>2025-07-02</t>
  </si>
  <si>
    <t>2025-07-05</t>
  </si>
  <si>
    <t>07:06</t>
  </si>
  <si>
    <t>20:12</t>
  </si>
  <si>
    <t>01:37</t>
  </si>
  <si>
    <t>06:10</t>
  </si>
  <si>
    <t>06:11</t>
  </si>
  <si>
    <t>06:27</t>
  </si>
  <si>
    <t>07:01</t>
  </si>
  <si>
    <t>07:14</t>
  </si>
  <si>
    <t>08:00</t>
  </si>
  <si>
    <t>08:05</t>
  </si>
  <si>
    <t>08:45</t>
  </si>
  <si>
    <t>09:13</t>
  </si>
  <si>
    <t>09:59</t>
  </si>
  <si>
    <t>2025-07-03</t>
  </si>
  <si>
    <t>06:21</t>
  </si>
  <si>
    <t>07:55</t>
  </si>
  <si>
    <t>23:19</t>
  </si>
  <si>
    <t>2025-07-04</t>
  </si>
  <si>
    <t>12:10</t>
  </si>
  <si>
    <t>18:56</t>
  </si>
  <si>
    <t>10:28</t>
  </si>
  <si>
    <t>2025-07-06</t>
  </si>
  <si>
    <t>04:57</t>
  </si>
  <si>
    <t>18:02</t>
  </si>
  <si>
    <t>2025-07-07</t>
  </si>
  <si>
    <t>03:12</t>
  </si>
  <si>
    <t>2025-06-09</t>
  </si>
  <si>
    <t>2025-07-09</t>
  </si>
  <si>
    <t>07:53</t>
  </si>
  <si>
    <t>18:55</t>
  </si>
  <si>
    <t>19:45</t>
  </si>
  <si>
    <t>20:27</t>
  </si>
  <si>
    <t>23:57</t>
  </si>
  <si>
    <t>2025-07-10</t>
  </si>
  <si>
    <t>01:47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</si>
</sst>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0"/>
  </numFmts>
  <fonts count="12" x14ac:knownFonts="1">
    <font>
      <sz val="10"/>
      <name val="Arial"/>
      <family val="2"/>
    </font>
    <font>
      <sz val="10"/>
      <color indexed="8"/>
      <name val="Arial"/>
      <family val="2"/>
    </font>
    <font>
      <sz val="10"/>
      <color indexed="63"/>
      <name val="Arial"/>
      <family val="2"/>
    </font>
    <font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19"/>
      <name val="Arial"/>
      <family val="2"/>
    </font>
    <font>
      <sz val="10"/>
      <color indexed="10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37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" fillId="2" borderId="1" applyNumberFormat="0" applyAlignment="0" applyProtection="0"/>
    <xf numFmtId="0" fontId="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" fillId="3" borderId="0" applyNumberFormat="0" applyBorder="0" applyAlignment="0" applyProtection="0"/>
    <xf numFmtId="0" fontId="5" fillId="2" borderId="0" applyNumberFormat="0" applyBorder="0" applyAlignment="0" applyProtection="0"/>
    <xf numFmtId="0" fontId="6" fillId="4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5" borderId="0" applyNumberFormat="0" applyBorder="0" applyAlignment="0" applyProtection="0"/>
    <xf numFmtId="0" fontId="1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1" fillId="8" borderId="0" applyNumberFormat="0" applyBorder="0" applyAlignment="0" applyProtection="0"/>
  </cellStyleXfs>
  <cellXfs count="25">
    <xf numFmtId="0" fontId="0" fillId="0" borderId="0" xfId="0"/>
    <xf numFmtId="49" fontId="0" fillId="0" borderId="0" xfId="0" applyNumberFormat="1"/>
    <xf numFmtId="165" fontId="0" fillId="0" borderId="0" xfId="0" applyNumberFormat="1"/>
    <xf numFmtId="0" fontId="8" fillId="0" borderId="2" xfId="0" applyFont="1" applyBorder="1" applyAlignment="1">
      <alignment horizontal="center" vertical="center" wrapText="1"/>
    </xf>
    <xf numFmtId="0" fontId="0" fillId="0" borderId="2" xfId="0" applyBorder="1"/>
    <xf numFmtId="165" fontId="0" fillId="0" borderId="2" xfId="0" applyNumberFormat="1" applyBorder="1"/>
    <xf numFmtId="10" fontId="0" fillId="0" borderId="0" xfId="0" applyNumberFormat="1"/>
    <xf numFmtId="49" fontId="0" fillId="0" borderId="2" xfId="0" applyNumberFormat="1" applyBorder="1"/>
    <xf numFmtId="49" fontId="8" fillId="0" borderId="2" xfId="0" applyNumberFormat="1" applyFont="1" applyBorder="1" applyAlignment="1">
      <alignment horizontal="center" vertical="center" wrapText="1"/>
    </xf>
    <xf numFmtId="165" fontId="9" fillId="0" borderId="2" xfId="0" applyNumberFormat="1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right"/>
    </xf>
    <xf numFmtId="1" fontId="0" fillId="0" borderId="2" xfId="0" applyNumberFormat="1" applyBorder="1"/>
    <xf numFmtId="1" fontId="0" fillId="0" borderId="0" xfId="0" applyNumberFormat="1"/>
    <xf numFmtId="164" fontId="0" fillId="0" borderId="0" xfId="0" applyNumberFormat="1" applyAlignment="1">
      <alignment horizontal="right"/>
    </xf>
    <xf numFmtId="164" fontId="8" fillId="0" borderId="2" xfId="0" applyNumberFormat="1" applyFont="1" applyBorder="1" applyAlignment="1">
      <alignment horizontal="center" vertical="center" wrapText="1"/>
    </xf>
    <xf numFmtId="49" fontId="0" fillId="0" borderId="2" xfId="0" quotePrefix="1" applyNumberFormat="1" applyBorder="1"/>
    <xf numFmtId="2" fontId="0" fillId="0" borderId="2" xfId="0" applyNumberFormat="1" applyBorder="1"/>
    <xf numFmtId="1" fontId="8" fillId="0" borderId="2" xfId="0" applyNumberFormat="1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 wrapText="1"/>
    </xf>
    <xf numFmtId="1" fontId="0" fillId="0" borderId="0" xfId="0" quotePrefix="1" applyNumberFormat="1"/>
    <xf numFmtId="166" fontId="0" fillId="0" borderId="2" xfId="0" applyNumberFormat="1" applyBorder="1"/>
    <xf numFmtId="166" fontId="0" fillId="9" borderId="2" xfId="0" applyNumberFormat="1" applyFill="1" applyBorder="1"/>
    <xf numFmtId="166" fontId="0" fillId="10" borderId="2" xfId="0" applyNumberFormat="1" applyFill="1" applyBorder="1"/>
    <xf numFmtId="166" fontId="0" fillId="11" borderId="2" xfId="0" applyNumberFormat="1" applyFill="1" applyBorder="1"/>
    <xf numFmtId="166" fontId="0" fillId="12" borderId="2" xfId="0" applyNumberFormat="1" applyFill="1" applyBorder="1"/>
  </cellXfs>
  <cellStyles count="17">
    <cellStyle name="Accent" xfId="13" xr:uid="{00000000-0005-0000-0000-000000000000}"/>
    <cellStyle name="Accent 1" xfId="14" xr:uid="{00000000-0005-0000-0000-000001000000}"/>
    <cellStyle name="Accent 2" xfId="15" xr:uid="{00000000-0005-0000-0000-000002000000}"/>
    <cellStyle name="Accent 3" xfId="16" xr:uid="{00000000-0005-0000-0000-000003000000}"/>
    <cellStyle name="Bad" xfId="10" builtinId="27" customBuiltin="1"/>
    <cellStyle name="Error" xfId="12" xr:uid="{00000000-0005-0000-0000-000005000000}"/>
    <cellStyle name="Footnote" xfId="6" xr:uid="{00000000-0005-0000-0000-000006000000}"/>
    <cellStyle name="Good" xfId="8" builtinId="26" customBuiltin="1"/>
    <cellStyle name="Heading" xfId="1" xr:uid="{00000000-0005-0000-0000-000008000000}"/>
    <cellStyle name="Heading 1" xfId="2" builtinId="16" customBuiltin="1"/>
    <cellStyle name="Heading 2" xfId="3" builtinId="17" customBuiltin="1"/>
    <cellStyle name="Neutral" xfId="9" builtinId="28" customBuiltin="1"/>
    <cellStyle name="Normal" xfId="0" builtinId="0"/>
    <cellStyle name="Note" xfId="5" builtinId="10" customBuiltin="1"/>
    <cellStyle name="Status" xfId="7" xr:uid="{00000000-0005-0000-0000-00000E000000}"/>
    <cellStyle name="Text" xfId="4" xr:uid="{00000000-0005-0000-0000-00000F000000}"/>
    <cellStyle name="Warning" xfId="11" xr:uid="{00000000-0005-0000-0000-00001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EE"/>
      <rgbColor rgb="00FFFF00"/>
      <rgbColor rgb="00FF00FF"/>
      <rgbColor rgb="0000FFFF"/>
      <rgbColor rgb="007E0021"/>
      <rgbColor rgb="00006600"/>
      <rgbColor rgb="00000080"/>
      <rgbColor rgb="00996600"/>
      <rgbColor rgb="00800080"/>
      <rgbColor rgb="00008080"/>
      <rgbColor rgb="00B3B3B3"/>
      <rgbColor rgb="00808080"/>
      <rgbColor rgb="009999FF"/>
      <rgbColor rgb="00CE181E"/>
      <rgbColor rgb="00FFFFCC"/>
      <rgbColor rgb="00CCFFFF"/>
      <rgbColor rgb="00660066"/>
      <rgbColor rgb="00FF8080"/>
      <rgbColor rgb="000084D1"/>
      <rgbColor rgb="00DDDDDD"/>
      <rgbColor rgb="00000080"/>
      <rgbColor rgb="00FF00FF"/>
      <rgbColor rgb="00FFFF00"/>
      <rgbColor rgb="0000FFFF"/>
      <rgbColor rgb="00800080"/>
      <rgbColor rgb="00C5000B"/>
      <rgbColor rgb="00008080"/>
      <rgbColor rgb="000000FF"/>
      <rgbColor rgb="0000CCFF"/>
      <rgbColor rgb="00CCFFFF"/>
      <rgbColor rgb="00CCFFCC"/>
      <rgbColor rgb="00FFFF99"/>
      <rgbColor rgb="0083CAFF"/>
      <rgbColor rgb="00FF99CC"/>
      <rgbColor rgb="00CC99FF"/>
      <rgbColor rgb="00FFCCCC"/>
      <rgbColor rgb="003366FF"/>
      <rgbColor rgb="0033CCCC"/>
      <rgbColor rgb="00AECF00"/>
      <rgbColor rgb="00FFD320"/>
      <rgbColor rgb="00FF950E"/>
      <rgbColor rgb="00FF420E"/>
      <rgbColor rgb="00666666"/>
      <rgbColor rgb="00969696"/>
      <rgbColor rgb="00004586"/>
      <rgbColor rgb="00579D1C"/>
      <rgbColor rgb="00111111"/>
      <rgbColor rgb="00314004"/>
      <rgbColor rgb="00BA131A"/>
      <rgbColor rgb="00993366"/>
      <rgbColor rgb="004B1F6F"/>
      <rgbColor rgb="00333333"/>
    </indexed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chartsheet" Target="chartsheets/sheet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3.xml"/><Relationship Id="rId5" Type="http://schemas.openxmlformats.org/officeDocument/2006/relationships/chartsheet" Target="chartsheets/sheet3.xml"/><Relationship Id="rId10" Type="http://schemas.openxmlformats.org/officeDocument/2006/relationships/calcChain" Target="calcChain.xml"/><Relationship Id="rId4" Type="http://schemas.openxmlformats.org/officeDocument/2006/relationships/chartsheet" Target="chartsheets/sheet2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June July 2025 Yarrol Block Time Line of Earthquake Sequence</a:t>
            </a:r>
            <a:r>
              <a:rPr lang="en-US" sz="1600" baseline="0"/>
              <a:t> </a:t>
            </a:r>
            <a:r>
              <a:rPr lang="en-US" sz="1600"/>
              <a:t>Events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4178154653745204"/>
          <c:y val="7.9944568199776828E-2"/>
          <c:w val="0.83678220991606822"/>
          <c:h val="0.80758827990676663"/>
        </c:manualLayout>
      </c:layout>
      <c:scatterChart>
        <c:scatterStyle val="lineMarker"/>
        <c:varyColors val="0"/>
        <c:ser>
          <c:idx val="0"/>
          <c:order val="0"/>
          <c:tx>
            <c:v>Located</c:v>
          </c:tx>
          <c:spPr>
            <a:ln w="28575">
              <a:noFill/>
            </a:ln>
          </c:spPr>
          <c:marker>
            <c:symbol val="circle"/>
            <c:size val="8"/>
            <c:spPr>
              <a:solidFill>
                <a:srgbClr val="FF0000"/>
              </a:solidFill>
              <a:ln>
                <a:solidFill>
                  <a:srgbClr val="C00000"/>
                </a:solidFill>
              </a:ln>
            </c:spPr>
          </c:marker>
          <c:xVal>
            <c:numRef>
              <c:f>Located!$A$3:$A$9</c:f>
              <c:numCache>
                <c:formatCode>0.00000</c:formatCode>
                <c:ptCount val="7"/>
                <c:pt idx="0">
                  <c:v>0</c:v>
                </c:pt>
                <c:pt idx="1">
                  <c:v>1.388888888888884E-3</c:v>
                </c:pt>
                <c:pt idx="2">
                  <c:v>6.8055555555555647E-2</c:v>
                </c:pt>
                <c:pt idx="3">
                  <c:v>0.45902777777777781</c:v>
                </c:pt>
                <c:pt idx="4">
                  <c:v>6.0250000000000004</c:v>
                </c:pt>
                <c:pt idx="5">
                  <c:v>8.5041666666666664</c:v>
                </c:pt>
                <c:pt idx="6">
                  <c:v>13.282638888888888</c:v>
                </c:pt>
              </c:numCache>
            </c:numRef>
          </c:xVal>
          <c:yVal>
            <c:numRef>
              <c:f>Located!$G$3:$G$9</c:f>
              <c:numCache>
                <c:formatCode>0.0</c:formatCode>
                <c:ptCount val="7"/>
                <c:pt idx="0">
                  <c:v>2.1</c:v>
                </c:pt>
                <c:pt idx="1">
                  <c:v>1.4</c:v>
                </c:pt>
                <c:pt idx="2">
                  <c:v>1.9</c:v>
                </c:pt>
                <c:pt idx="3">
                  <c:v>1.9</c:v>
                </c:pt>
                <c:pt idx="4">
                  <c:v>1.3</c:v>
                </c:pt>
                <c:pt idx="5">
                  <c:v>1.5</c:v>
                </c:pt>
                <c:pt idx="6">
                  <c:v>1.9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3AE-4BA5-816D-39CBB67D2219}"/>
            </c:ext>
          </c:extLst>
        </c:ser>
        <c:ser>
          <c:idx val="1"/>
          <c:order val="1"/>
          <c:tx>
            <c:v>Unlocated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0070C0"/>
              </a:solidFill>
              <a:ln w="9525">
                <a:solidFill>
                  <a:schemeClr val="accent2"/>
                </a:solidFill>
              </a:ln>
            </c:spPr>
          </c:marker>
          <c:xVal>
            <c:numRef>
              <c:f>Unlocated!$A$3:$A$51</c:f>
              <c:numCache>
                <c:formatCode>0.00000</c:formatCode>
                <c:ptCount val="49"/>
                <c:pt idx="0">
                  <c:v>1.6666666666666718E-2</c:v>
                </c:pt>
                <c:pt idx="1">
                  <c:v>1.736111111111116E-2</c:v>
                </c:pt>
                <c:pt idx="2">
                  <c:v>2.0138888888888928E-2</c:v>
                </c:pt>
                <c:pt idx="3">
                  <c:v>4.9305555555555602E-2</c:v>
                </c:pt>
                <c:pt idx="4">
                  <c:v>5.0000000000000044E-2</c:v>
                </c:pt>
                <c:pt idx="5">
                  <c:v>5.555555555555558E-2</c:v>
                </c:pt>
                <c:pt idx="6">
                  <c:v>0.27083333333333337</c:v>
                </c:pt>
                <c:pt idx="7">
                  <c:v>0.27569444444444446</c:v>
                </c:pt>
                <c:pt idx="8">
                  <c:v>0.37222222222222223</c:v>
                </c:pt>
                <c:pt idx="9">
                  <c:v>0.46527777777777779</c:v>
                </c:pt>
                <c:pt idx="10">
                  <c:v>0.46597222222222223</c:v>
                </c:pt>
                <c:pt idx="11">
                  <c:v>0.47430555555555554</c:v>
                </c:pt>
                <c:pt idx="12">
                  <c:v>0.4770833333333333</c:v>
                </c:pt>
                <c:pt idx="13">
                  <c:v>0.4868055555555556</c:v>
                </c:pt>
                <c:pt idx="14">
                  <c:v>0.50069444444444455</c:v>
                </c:pt>
                <c:pt idx="15">
                  <c:v>0.5097222222222223</c:v>
                </c:pt>
                <c:pt idx="16">
                  <c:v>0.54166666666666674</c:v>
                </c:pt>
                <c:pt idx="17">
                  <c:v>0.54513888888888884</c:v>
                </c:pt>
                <c:pt idx="18">
                  <c:v>0.57291666666666674</c:v>
                </c:pt>
                <c:pt idx="19">
                  <c:v>0.58333333333333337</c:v>
                </c:pt>
                <c:pt idx="20">
                  <c:v>0.59236111111111112</c:v>
                </c:pt>
                <c:pt idx="21">
                  <c:v>0.62430555555555567</c:v>
                </c:pt>
                <c:pt idx="22">
                  <c:v>0.63611111111111118</c:v>
                </c:pt>
                <c:pt idx="23">
                  <c:v>0.75555555555555554</c:v>
                </c:pt>
                <c:pt idx="24">
                  <c:v>0.77916666666666667</c:v>
                </c:pt>
                <c:pt idx="25">
                  <c:v>0.98958333333333337</c:v>
                </c:pt>
                <c:pt idx="26">
                  <c:v>4.9611111111111112</c:v>
                </c:pt>
                <c:pt idx="27">
                  <c:v>4.96875</c:v>
                </c:pt>
                <c:pt idx="28">
                  <c:v>6.4729166666666664</c:v>
                </c:pt>
                <c:pt idx="29">
                  <c:v>6.5381944444444446</c:v>
                </c:pt>
                <c:pt idx="30">
                  <c:v>6.5451388888888893</c:v>
                </c:pt>
                <c:pt idx="31">
                  <c:v>6.7340277777777775</c:v>
                </c:pt>
                <c:pt idx="32">
                  <c:v>6.9229166666666666</c:v>
                </c:pt>
                <c:pt idx="33">
                  <c:v>6.9618055555555554</c:v>
                </c:pt>
                <c:pt idx="34">
                  <c:v>7.1708333333333334</c:v>
                </c:pt>
                <c:pt idx="35">
                  <c:v>7.1798611111111112</c:v>
                </c:pt>
                <c:pt idx="36">
                  <c:v>7.7125000000000004</c:v>
                </c:pt>
                <c:pt idx="37">
                  <c:v>7.7152777777777777</c:v>
                </c:pt>
                <c:pt idx="38">
                  <c:v>7.9972222222222218</c:v>
                </c:pt>
                <c:pt idx="39">
                  <c:v>8.249305555555555</c:v>
                </c:pt>
                <c:pt idx="40">
                  <c:v>8.6444444444444439</c:v>
                </c:pt>
                <c:pt idx="41">
                  <c:v>9.4145833333333329</c:v>
                </c:pt>
                <c:pt idx="42">
                  <c:v>9.9597222222222221</c:v>
                </c:pt>
                <c:pt idx="43">
                  <c:v>10.341666666666667</c:v>
                </c:pt>
                <c:pt idx="44">
                  <c:v>12.536805555555556</c:v>
                </c:pt>
                <c:pt idx="45">
                  <c:v>12.996527777777779</c:v>
                </c:pt>
                <c:pt idx="46">
                  <c:v>13.03125</c:v>
                </c:pt>
                <c:pt idx="47">
                  <c:v>13.060416666666667</c:v>
                </c:pt>
                <c:pt idx="48">
                  <c:v>13.206250000000001</c:v>
                </c:pt>
              </c:numCache>
            </c:numRef>
          </c:xVal>
          <c:yVal>
            <c:numRef>
              <c:f>Unlocated!$E$3:$E$51</c:f>
              <c:numCache>
                <c:formatCode>0.0</c:formatCode>
                <c:ptCount val="49"/>
                <c:pt idx="0">
                  <c:v>-0.7</c:v>
                </c:pt>
                <c:pt idx="1">
                  <c:v>-0.3</c:v>
                </c:pt>
                <c:pt idx="2">
                  <c:v>-0.2</c:v>
                </c:pt>
                <c:pt idx="3">
                  <c:v>-0.1</c:v>
                </c:pt>
                <c:pt idx="4">
                  <c:v>-0.4</c:v>
                </c:pt>
                <c:pt idx="5">
                  <c:v>-0.6</c:v>
                </c:pt>
                <c:pt idx="6">
                  <c:v>0.5</c:v>
                </c:pt>
                <c:pt idx="7">
                  <c:v>-0.6</c:v>
                </c:pt>
                <c:pt idx="8">
                  <c:v>0.8</c:v>
                </c:pt>
                <c:pt idx="9">
                  <c:v>-0.3</c:v>
                </c:pt>
                <c:pt idx="10">
                  <c:v>0.2</c:v>
                </c:pt>
                <c:pt idx="11">
                  <c:v>0.4</c:v>
                </c:pt>
                <c:pt idx="12">
                  <c:v>0</c:v>
                </c:pt>
                <c:pt idx="13">
                  <c:v>-0.3</c:v>
                </c:pt>
                <c:pt idx="14">
                  <c:v>0.1</c:v>
                </c:pt>
                <c:pt idx="15">
                  <c:v>-0.1</c:v>
                </c:pt>
                <c:pt idx="16">
                  <c:v>0.5</c:v>
                </c:pt>
                <c:pt idx="17">
                  <c:v>-0.3</c:v>
                </c:pt>
                <c:pt idx="18">
                  <c:v>0.5</c:v>
                </c:pt>
                <c:pt idx="19">
                  <c:v>-0.9</c:v>
                </c:pt>
                <c:pt idx="20">
                  <c:v>0.4</c:v>
                </c:pt>
                <c:pt idx="21">
                  <c:v>-0.1</c:v>
                </c:pt>
                <c:pt idx="22">
                  <c:v>-0.5</c:v>
                </c:pt>
                <c:pt idx="23">
                  <c:v>-0.7</c:v>
                </c:pt>
                <c:pt idx="24">
                  <c:v>-0.1</c:v>
                </c:pt>
                <c:pt idx="25">
                  <c:v>-0.5</c:v>
                </c:pt>
                <c:pt idx="26">
                  <c:v>0.5</c:v>
                </c:pt>
                <c:pt idx="27">
                  <c:v>-0.7</c:v>
                </c:pt>
                <c:pt idx="28">
                  <c:v>-0.5</c:v>
                </c:pt>
                <c:pt idx="29">
                  <c:v>-0.6</c:v>
                </c:pt>
                <c:pt idx="30">
                  <c:v>-0.4</c:v>
                </c:pt>
                <c:pt idx="31">
                  <c:v>-0.7</c:v>
                </c:pt>
                <c:pt idx="32">
                  <c:v>-0.7</c:v>
                </c:pt>
                <c:pt idx="33">
                  <c:v>-0.7</c:v>
                </c:pt>
                <c:pt idx="34">
                  <c:v>-0.4</c:v>
                </c:pt>
                <c:pt idx="35">
                  <c:v>0.8</c:v>
                </c:pt>
                <c:pt idx="36">
                  <c:v>-0.9</c:v>
                </c:pt>
                <c:pt idx="37">
                  <c:v>0.1</c:v>
                </c:pt>
                <c:pt idx="38">
                  <c:v>0.2</c:v>
                </c:pt>
                <c:pt idx="39">
                  <c:v>-0.7</c:v>
                </c:pt>
                <c:pt idx="40">
                  <c:v>-0.6</c:v>
                </c:pt>
                <c:pt idx="41">
                  <c:v>-0.7</c:v>
                </c:pt>
                <c:pt idx="42">
                  <c:v>-0.5</c:v>
                </c:pt>
                <c:pt idx="43">
                  <c:v>-0.6</c:v>
                </c:pt>
                <c:pt idx="44">
                  <c:v>0.1</c:v>
                </c:pt>
                <c:pt idx="45">
                  <c:v>-0.1</c:v>
                </c:pt>
                <c:pt idx="46">
                  <c:v>-0.4</c:v>
                </c:pt>
                <c:pt idx="47">
                  <c:v>-0.7</c:v>
                </c:pt>
                <c:pt idx="48">
                  <c:v>0.3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3AE-4BA5-816D-39CBB67D2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827328"/>
        <c:axId val="167829888"/>
      </c:scatterChart>
      <c:valAx>
        <c:axId val="167827328"/>
        <c:scaling>
          <c:orientation val="minMax"/>
          <c:max val="14"/>
          <c:min val="-1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600" b="1" i="0" u="none" strike="noStrike" kern="1200" baseline="0">
                    <a:solidFill>
                      <a:sysClr val="windowText" lastClr="000000"/>
                    </a:solidFill>
                  </a:rPr>
                  <a:t>24 Hour fraction before and after the largest rupture earthquake in Event 1</a:t>
                </a:r>
              </a:p>
            </c:rich>
          </c:tx>
          <c:layout>
            <c:manualLayout>
              <c:xMode val="edge"/>
              <c:yMode val="edge"/>
              <c:x val="0.15512826281330222"/>
              <c:y val="0.95253656076651538"/>
            </c:manualLayout>
          </c:layout>
          <c:overlay val="0"/>
        </c:title>
        <c:numFmt formatCode="0.00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67829888"/>
        <c:crossesAt val="-1"/>
        <c:crossBetween val="midCat"/>
        <c:majorUnit val="1"/>
        <c:minorUnit val="0.1"/>
      </c:valAx>
      <c:valAx>
        <c:axId val="167829888"/>
        <c:scaling>
          <c:orientation val="minMax"/>
          <c:min val="-1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AU" sz="1600" b="1" i="0" u="none" strike="noStrike" kern="1200" baseline="0">
                    <a:solidFill>
                      <a:sysClr val="windowText" lastClr="000000"/>
                    </a:solidFill>
                  </a:rPr>
                  <a:t>Magnitude (ML)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167827328"/>
        <c:crossesAt val="-20"/>
        <c:crossBetween val="midCat"/>
      </c:valAx>
      <c:spPr>
        <a:solidFill>
          <a:schemeClr val="bg1">
            <a:lumMod val="95000"/>
            <a:alpha val="20000"/>
          </a:schemeClr>
        </a:solidFill>
      </c:spPr>
    </c:plotArea>
    <c:legend>
      <c:legendPos val="r"/>
      <c:layout>
        <c:manualLayout>
          <c:xMode val="edge"/>
          <c:yMode val="edge"/>
          <c:x val="0.84207897655584407"/>
          <c:y val="3.1508788674143003E-3"/>
          <c:w val="8.0361645368099477E-2"/>
          <c:h val="7.5660725463710346E-2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2025-06-26 Yarrol Block Time Line of EarthquakeEvents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4178154653745204"/>
          <c:y val="7.9944568199776828E-2"/>
          <c:w val="0.83678220991606822"/>
          <c:h val="0.80758827990676663"/>
        </c:manualLayout>
      </c:layout>
      <c:scatterChart>
        <c:scatterStyle val="lineMarker"/>
        <c:varyColors val="0"/>
        <c:ser>
          <c:idx val="0"/>
          <c:order val="0"/>
          <c:tx>
            <c:v>Located</c:v>
          </c:tx>
          <c:spPr>
            <a:ln w="28575">
              <a:noFill/>
            </a:ln>
          </c:spPr>
          <c:marker>
            <c:symbol val="circle"/>
            <c:size val="8"/>
            <c:spPr>
              <a:solidFill>
                <a:srgbClr val="FF0000"/>
              </a:solidFill>
              <a:ln>
                <a:solidFill>
                  <a:srgbClr val="C00000"/>
                </a:solidFill>
              </a:ln>
            </c:spPr>
          </c:marker>
          <c:xVal>
            <c:numRef>
              <c:f>Located!$B$3:$B$5</c:f>
              <c:numCache>
                <c:formatCode>0.00000</c:formatCode>
                <c:ptCount val="3"/>
                <c:pt idx="0">
                  <c:v>0</c:v>
                </c:pt>
                <c:pt idx="1">
                  <c:v>1.388888888888884E-3</c:v>
                </c:pt>
                <c:pt idx="2">
                  <c:v>6.8055555555555647E-2</c:v>
                </c:pt>
              </c:numCache>
            </c:numRef>
          </c:xVal>
          <c:yVal>
            <c:numRef>
              <c:f>Located!$G$3:$G$5</c:f>
              <c:numCache>
                <c:formatCode>0.0</c:formatCode>
                <c:ptCount val="3"/>
                <c:pt idx="0">
                  <c:v>2.1</c:v>
                </c:pt>
                <c:pt idx="1">
                  <c:v>1.4</c:v>
                </c:pt>
                <c:pt idx="2">
                  <c:v>1.9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3C7-49DF-BDA6-35C8646563D8}"/>
            </c:ext>
          </c:extLst>
        </c:ser>
        <c:ser>
          <c:idx val="1"/>
          <c:order val="1"/>
          <c:tx>
            <c:v>Unlocated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0070C0"/>
              </a:solidFill>
              <a:ln w="9525">
                <a:solidFill>
                  <a:schemeClr val="accent2"/>
                </a:solidFill>
              </a:ln>
            </c:spPr>
          </c:marker>
          <c:xVal>
            <c:numRef>
              <c:f>Unlocated!$B$3:$B$8</c:f>
              <c:numCache>
                <c:formatCode>0.00000</c:formatCode>
                <c:ptCount val="6"/>
                <c:pt idx="0">
                  <c:v>1.6666666666666718E-2</c:v>
                </c:pt>
                <c:pt idx="1">
                  <c:v>1.736111111111116E-2</c:v>
                </c:pt>
                <c:pt idx="2">
                  <c:v>2.0138888888888928E-2</c:v>
                </c:pt>
                <c:pt idx="3">
                  <c:v>4.9305555555555602E-2</c:v>
                </c:pt>
                <c:pt idx="4">
                  <c:v>5.0000000000000044E-2</c:v>
                </c:pt>
                <c:pt idx="5">
                  <c:v>5.555555555555558E-2</c:v>
                </c:pt>
              </c:numCache>
            </c:numRef>
          </c:xVal>
          <c:yVal>
            <c:numRef>
              <c:f>Unlocated!$E$3:$E$8</c:f>
              <c:numCache>
                <c:formatCode>0.0</c:formatCode>
                <c:ptCount val="6"/>
                <c:pt idx="0">
                  <c:v>-0.7</c:v>
                </c:pt>
                <c:pt idx="1">
                  <c:v>-0.3</c:v>
                </c:pt>
                <c:pt idx="2">
                  <c:v>-0.2</c:v>
                </c:pt>
                <c:pt idx="3">
                  <c:v>-0.1</c:v>
                </c:pt>
                <c:pt idx="4">
                  <c:v>-0.4</c:v>
                </c:pt>
                <c:pt idx="5">
                  <c:v>-0.6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3C7-49DF-BDA6-35C864656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827328"/>
        <c:axId val="167829888"/>
      </c:scatterChart>
      <c:valAx>
        <c:axId val="167827328"/>
        <c:scaling>
          <c:orientation val="minMax"/>
          <c:max val="0.1"/>
          <c:min val="-0.1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600" b="1" i="0" u="none" strike="noStrike" kern="1200" baseline="0">
                    <a:solidFill>
                      <a:sysClr val="windowText" lastClr="000000"/>
                    </a:solidFill>
                  </a:rPr>
                  <a:t>24 Hour fraction before and after the largest trigger event</a:t>
                </a:r>
              </a:p>
            </c:rich>
          </c:tx>
          <c:layout>
            <c:manualLayout>
              <c:xMode val="edge"/>
              <c:yMode val="edge"/>
              <c:x val="0.31097851230134693"/>
              <c:y val="0.95253656076651538"/>
            </c:manualLayout>
          </c:layout>
          <c:overlay val="0"/>
        </c:title>
        <c:numFmt formatCode="0.00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67829888"/>
        <c:crossesAt val="-1"/>
        <c:crossBetween val="midCat"/>
        <c:majorUnit val="0.1"/>
        <c:minorUnit val="1.0000000000000002E-2"/>
      </c:valAx>
      <c:valAx>
        <c:axId val="167829888"/>
        <c:scaling>
          <c:orientation val="minMax"/>
          <c:min val="-1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AU" sz="1600" b="1" i="0" u="none" strike="noStrike" kern="1200" baseline="0">
                    <a:solidFill>
                      <a:sysClr val="windowText" lastClr="000000"/>
                    </a:solidFill>
                  </a:rPr>
                  <a:t>Magnitude (ML)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167827328"/>
        <c:crossesAt val="-20"/>
        <c:crossBetween val="midCat"/>
      </c:valAx>
      <c:spPr>
        <a:solidFill>
          <a:schemeClr val="bg1">
            <a:lumMod val="95000"/>
            <a:alpha val="20000"/>
          </a:schemeClr>
        </a:solidFill>
      </c:spPr>
    </c:plotArea>
    <c:legend>
      <c:legendPos val="r"/>
      <c:layout>
        <c:manualLayout>
          <c:xMode val="edge"/>
          <c:yMode val="edge"/>
          <c:x val="0.84207897655584407"/>
          <c:y val="3.1508788674143003E-3"/>
          <c:w val="8.0361645368099477E-2"/>
          <c:h val="7.5660725463710346E-2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2025-06-27 Yarrol Block Time Line of EarthquakeEvents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4178154653745204"/>
          <c:y val="7.9944568199776828E-2"/>
          <c:w val="0.83678220991606822"/>
          <c:h val="0.80758827990676663"/>
        </c:manualLayout>
      </c:layout>
      <c:scatterChart>
        <c:scatterStyle val="lineMarker"/>
        <c:varyColors val="0"/>
        <c:ser>
          <c:idx val="0"/>
          <c:order val="0"/>
          <c:tx>
            <c:v>Located</c:v>
          </c:tx>
          <c:spPr>
            <a:ln w="28575">
              <a:noFill/>
            </a:ln>
          </c:spPr>
          <c:marker>
            <c:symbol val="circle"/>
            <c:size val="8"/>
            <c:spPr>
              <a:solidFill>
                <a:srgbClr val="FF0000"/>
              </a:solidFill>
              <a:ln>
                <a:solidFill>
                  <a:srgbClr val="C00000"/>
                </a:solidFill>
              </a:ln>
            </c:spPr>
          </c:marker>
          <c:xVal>
            <c:numRef>
              <c:f>Located!$B$3:$B$5</c:f>
              <c:numCache>
                <c:formatCode>0.00000</c:formatCode>
                <c:ptCount val="3"/>
                <c:pt idx="0">
                  <c:v>0</c:v>
                </c:pt>
                <c:pt idx="1">
                  <c:v>1.388888888888884E-3</c:v>
                </c:pt>
                <c:pt idx="2">
                  <c:v>6.8055555555555647E-2</c:v>
                </c:pt>
              </c:numCache>
            </c:numRef>
          </c:xVal>
          <c:yVal>
            <c:numRef>
              <c:f>Located!$G$3:$G$5</c:f>
              <c:numCache>
                <c:formatCode>0.0</c:formatCode>
                <c:ptCount val="3"/>
                <c:pt idx="0">
                  <c:v>2.1</c:v>
                </c:pt>
                <c:pt idx="1">
                  <c:v>1.4</c:v>
                </c:pt>
                <c:pt idx="2">
                  <c:v>1.9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62B-4284-AF9B-3AFB890CC795}"/>
            </c:ext>
          </c:extLst>
        </c:ser>
        <c:ser>
          <c:idx val="1"/>
          <c:order val="1"/>
          <c:tx>
            <c:v>Unlocated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0070C0"/>
              </a:solidFill>
              <a:ln w="9525">
                <a:solidFill>
                  <a:schemeClr val="accent2"/>
                </a:solidFill>
              </a:ln>
            </c:spPr>
          </c:marker>
          <c:xVal>
            <c:numRef>
              <c:f>Unlocated!$B$3:$B$8</c:f>
              <c:numCache>
                <c:formatCode>0.00000</c:formatCode>
                <c:ptCount val="6"/>
                <c:pt idx="0">
                  <c:v>1.6666666666666718E-2</c:v>
                </c:pt>
                <c:pt idx="1">
                  <c:v>1.736111111111116E-2</c:v>
                </c:pt>
                <c:pt idx="2">
                  <c:v>2.0138888888888928E-2</c:v>
                </c:pt>
                <c:pt idx="3">
                  <c:v>4.9305555555555602E-2</c:v>
                </c:pt>
                <c:pt idx="4">
                  <c:v>5.0000000000000044E-2</c:v>
                </c:pt>
                <c:pt idx="5">
                  <c:v>5.555555555555558E-2</c:v>
                </c:pt>
              </c:numCache>
            </c:numRef>
          </c:xVal>
          <c:yVal>
            <c:numRef>
              <c:f>Unlocated!$E$3:$E$8</c:f>
              <c:numCache>
                <c:formatCode>0.0</c:formatCode>
                <c:ptCount val="6"/>
                <c:pt idx="0">
                  <c:v>-0.7</c:v>
                </c:pt>
                <c:pt idx="1">
                  <c:v>-0.3</c:v>
                </c:pt>
                <c:pt idx="2">
                  <c:v>-0.2</c:v>
                </c:pt>
                <c:pt idx="3">
                  <c:v>-0.1</c:v>
                </c:pt>
                <c:pt idx="4">
                  <c:v>-0.4</c:v>
                </c:pt>
                <c:pt idx="5">
                  <c:v>-0.6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62B-4284-AF9B-3AFB890CC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827328"/>
        <c:axId val="167829888"/>
      </c:scatterChart>
      <c:valAx>
        <c:axId val="167827328"/>
        <c:scaling>
          <c:orientation val="minMax"/>
          <c:max val="0.1"/>
          <c:min val="-0.1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000" b="1" i="0" u="none" strike="noStrike" kern="1200" baseline="0">
                    <a:solidFill>
                      <a:sysClr val="windowText" lastClr="000000"/>
                    </a:solidFill>
                  </a:rPr>
                  <a:t>24 Hour fraction before and after the largest trigger event</a:t>
                </a:r>
              </a:p>
            </c:rich>
          </c:tx>
          <c:layout>
            <c:manualLayout>
              <c:xMode val="edge"/>
              <c:yMode val="edge"/>
              <c:x val="0.37984298116581583"/>
              <c:y val="0.95621999594982543"/>
            </c:manualLayout>
          </c:layout>
          <c:overlay val="0"/>
        </c:title>
        <c:numFmt formatCode="0.000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67829888"/>
        <c:crossesAt val="-1"/>
        <c:crossBetween val="midCat"/>
        <c:majorUnit val="0.1"/>
        <c:minorUnit val="1.0000000000000002E-2"/>
      </c:valAx>
      <c:valAx>
        <c:axId val="167829888"/>
        <c:scaling>
          <c:orientation val="minMax"/>
          <c:min val="-1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AU" sz="1000" b="1" i="0" u="none" strike="noStrike" kern="1200" baseline="0">
                    <a:solidFill>
                      <a:sysClr val="windowText" lastClr="000000"/>
                    </a:solidFill>
                  </a:rPr>
                  <a:t>Magnitude (ML)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167827328"/>
        <c:crossesAt val="-20"/>
        <c:crossBetween val="midCat"/>
      </c:valAx>
      <c:spPr>
        <a:solidFill>
          <a:schemeClr val="bg1">
            <a:lumMod val="95000"/>
            <a:alpha val="20000"/>
          </a:schemeClr>
        </a:solidFill>
      </c:spPr>
    </c:plotArea>
    <c:legend>
      <c:legendPos val="r"/>
      <c:layout>
        <c:manualLayout>
          <c:xMode val="edge"/>
          <c:yMode val="edge"/>
          <c:x val="0.84207897655584407"/>
          <c:y val="3.1508788674143003E-3"/>
          <c:w val="8.0361645368099477E-2"/>
          <c:h val="7.5660725463710346E-2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Magnitude Frequency Range Count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'Magnitude Frequency Data'!$B$1</c:f>
              <c:strCache>
                <c:ptCount val="1"/>
                <c:pt idx="0">
                  <c:v>Frequency Count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'Magnitude Frequency Data'!$A$2:$A$49</c:f>
              <c:strCache>
                <c:ptCount val="48"/>
                <c:pt idx="0">
                  <c:v>1.2 to 1.3</c:v>
                </c:pt>
                <c:pt idx="1">
                  <c:v>1.3 to 1.4</c:v>
                </c:pt>
                <c:pt idx="2">
                  <c:v>1.4 to 1.5</c:v>
                </c:pt>
                <c:pt idx="3">
                  <c:v>1.5 to 1.6</c:v>
                </c:pt>
                <c:pt idx="4">
                  <c:v>1.6 to 1.7</c:v>
                </c:pt>
                <c:pt idx="5">
                  <c:v>1.7 to 1.8</c:v>
                </c:pt>
                <c:pt idx="6">
                  <c:v>1.8 to 1.9</c:v>
                </c:pt>
                <c:pt idx="7">
                  <c:v>1.9 to 2.0</c:v>
                </c:pt>
                <c:pt idx="8">
                  <c:v>2.0 to 2.1</c:v>
                </c:pt>
                <c:pt idx="9">
                  <c:v>2.1 to 2.2</c:v>
                </c:pt>
                <c:pt idx="10">
                  <c:v>2.2 to 2.3</c:v>
                </c:pt>
                <c:pt idx="11">
                  <c:v>2.3 to 2.4</c:v>
                </c:pt>
                <c:pt idx="12">
                  <c:v>2.4 to 2.5</c:v>
                </c:pt>
                <c:pt idx="13">
                  <c:v>2.5 to 2.6</c:v>
                </c:pt>
                <c:pt idx="14">
                  <c:v>2.6 to 2.7</c:v>
                </c:pt>
                <c:pt idx="15">
                  <c:v>2.7 to 2.8</c:v>
                </c:pt>
                <c:pt idx="16">
                  <c:v>2.8 to 2.9</c:v>
                </c:pt>
                <c:pt idx="17">
                  <c:v>2.9 to 3.0</c:v>
                </c:pt>
                <c:pt idx="18">
                  <c:v>3.0 to 3.1</c:v>
                </c:pt>
                <c:pt idx="19">
                  <c:v>3.1 to 3.2</c:v>
                </c:pt>
                <c:pt idx="20">
                  <c:v>3.2 to 3.3</c:v>
                </c:pt>
                <c:pt idx="21">
                  <c:v>3.3 to 3.4</c:v>
                </c:pt>
                <c:pt idx="22">
                  <c:v>3.4 to 3.5</c:v>
                </c:pt>
                <c:pt idx="23">
                  <c:v>3.5 to 3.6</c:v>
                </c:pt>
                <c:pt idx="24">
                  <c:v>3.6 to 3.7</c:v>
                </c:pt>
                <c:pt idx="25">
                  <c:v>3.7 to 3.8</c:v>
                </c:pt>
                <c:pt idx="26">
                  <c:v>3.8 to 3.9</c:v>
                </c:pt>
                <c:pt idx="27">
                  <c:v>3.9 to 4.0</c:v>
                </c:pt>
                <c:pt idx="28">
                  <c:v>4.0 to 4.1</c:v>
                </c:pt>
                <c:pt idx="29">
                  <c:v>4.1 to 4.2</c:v>
                </c:pt>
                <c:pt idx="30">
                  <c:v>4.2 to 4.3</c:v>
                </c:pt>
                <c:pt idx="31">
                  <c:v>4.3 to 4.4</c:v>
                </c:pt>
                <c:pt idx="32">
                  <c:v>4.4 to 4.5</c:v>
                </c:pt>
                <c:pt idx="33">
                  <c:v>4.5 to 4.6</c:v>
                </c:pt>
                <c:pt idx="34">
                  <c:v>4.6 to 4.7</c:v>
                </c:pt>
                <c:pt idx="35">
                  <c:v>4.7 to 4.8</c:v>
                </c:pt>
                <c:pt idx="36">
                  <c:v>4.8 to 4.9</c:v>
                </c:pt>
                <c:pt idx="37">
                  <c:v>4.9 to 5.0</c:v>
                </c:pt>
                <c:pt idx="38">
                  <c:v>5.0 to 5.1</c:v>
                </c:pt>
                <c:pt idx="39">
                  <c:v>5.1 to 5.2</c:v>
                </c:pt>
                <c:pt idx="40">
                  <c:v>5.2to 5.3</c:v>
                </c:pt>
                <c:pt idx="41">
                  <c:v>5.3 to 5.4</c:v>
                </c:pt>
                <c:pt idx="42">
                  <c:v>5.4 to 5.5</c:v>
                </c:pt>
                <c:pt idx="43">
                  <c:v>5.5 to 5.6</c:v>
                </c:pt>
                <c:pt idx="44">
                  <c:v>5.6 to 5.7</c:v>
                </c:pt>
                <c:pt idx="45">
                  <c:v>5.7 to 5.8</c:v>
                </c:pt>
                <c:pt idx="46">
                  <c:v>5.8 to 5.9</c:v>
                </c:pt>
                <c:pt idx="47">
                  <c:v>5.9 to 6.0</c:v>
                </c:pt>
              </c:strCache>
            </c:strRef>
          </c:cat>
          <c:val>
            <c:numRef>
              <c:f>'Magnitude Frequency Data'!$B$2:$B$49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58-4659-A05F-65F1E9E788C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04212096"/>
        <c:axId val="204222464"/>
      </c:barChart>
      <c:catAx>
        <c:axId val="204212096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AU"/>
                  <a:t>Magnitude Range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204222464"/>
        <c:crosses val="autoZero"/>
        <c:auto val="1"/>
        <c:lblAlgn val="ctr"/>
        <c:lblOffset val="100"/>
        <c:noMultiLvlLbl val="0"/>
      </c:catAx>
      <c:valAx>
        <c:axId val="204222464"/>
        <c:scaling>
          <c:orientation val="minMax"/>
        </c:scaling>
        <c:delete val="0"/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AU"/>
                  <a:t>Frequency Count</a:t>
                </a:r>
              </a:p>
              <a:p>
                <a:pPr>
                  <a:defRPr/>
                </a:pPr>
                <a:endParaRPr lang="en-AU"/>
              </a:p>
            </c:rich>
          </c:tx>
          <c:layout>
            <c:manualLayout>
              <c:xMode val="edge"/>
              <c:yMode val="edge"/>
              <c:x val="1.1813665764419437E-2"/>
              <c:y val="0.4115058055416203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042120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DD599A7-5267-45D7-A160-D9EEF1041D7F}">
  <sheetPr/>
  <sheetViews>
    <sheetView tabSelected="1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4940F1C-D070-4069-9A3C-B1BDF5D7CF23}">
  <sheetPr/>
  <sheetViews>
    <sheetView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8F88AD0-531A-4641-A1A8-205EB8DF82B1}">
  <sheetPr/>
  <sheetViews>
    <sheetView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3AF9B1E-42D3-13A3-9D96-3609B7CA2F9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0.89451</cdr:x>
      <cdr:y>0.19213</cdr:y>
    </cdr:from>
    <cdr:to>
      <cdr:x>0.94725</cdr:x>
      <cdr:y>0.88553</cdr:y>
    </cdr:to>
    <cdr:sp macro="" textlink="">
      <cdr:nvSpPr>
        <cdr:cNvPr id="16" name="Rectangle 15">
          <a:extLst xmlns:a="http://schemas.openxmlformats.org/drawingml/2006/main">
            <a:ext uri="{FF2B5EF4-FFF2-40B4-BE49-F238E27FC236}">
              <a16:creationId xmlns:a16="http://schemas.microsoft.com/office/drawing/2014/main" id="{80D29E10-69DC-E648-8F27-BE47F81381CE}"/>
            </a:ext>
          </a:extLst>
        </cdr:cNvPr>
        <cdr:cNvSpPr/>
      </cdr:nvSpPr>
      <cdr:spPr bwMode="auto">
        <a:xfrm xmlns:a="http://schemas.openxmlformats.org/drawingml/2006/main">
          <a:off x="7753349" y="1209655"/>
          <a:ext cx="457201" cy="4365664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>
            <a:alpha val="20000"/>
          </a:srgbClr>
        </a:solidFill>
        <a:ln xmlns:a="http://schemas.openxmlformats.org/drawingml/2006/main" w="15875" cap="flat" cmpd="sng" algn="ctr">
          <a:solidFill>
            <a:srgbClr val="FFFF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 kern="1200"/>
        </a:p>
      </cdr:txBody>
    </cdr:sp>
  </cdr:relSizeAnchor>
  <cdr:relSizeAnchor xmlns:cdr="http://schemas.openxmlformats.org/drawingml/2006/chartDrawing">
    <cdr:from>
      <cdr:x>0.18242</cdr:x>
      <cdr:y>0.14675</cdr:y>
    </cdr:from>
    <cdr:to>
      <cdr:x>0.25824</cdr:x>
      <cdr:y>0.88502</cdr:y>
    </cdr:to>
    <cdr:sp macro="" textlink="">
      <cdr:nvSpPr>
        <cdr:cNvPr id="13" name="Rectangle 12">
          <a:extLst xmlns:a="http://schemas.openxmlformats.org/drawingml/2006/main">
            <a:ext uri="{FF2B5EF4-FFF2-40B4-BE49-F238E27FC236}">
              <a16:creationId xmlns:a16="http://schemas.microsoft.com/office/drawing/2014/main" id="{72AEE8E5-4953-DC43-8F0C-082DCF9FC24F}"/>
            </a:ext>
          </a:extLst>
        </cdr:cNvPr>
        <cdr:cNvSpPr/>
      </cdr:nvSpPr>
      <cdr:spPr bwMode="auto">
        <a:xfrm xmlns:a="http://schemas.openxmlformats.org/drawingml/2006/main">
          <a:off x="1581171" y="923942"/>
          <a:ext cx="657203" cy="4648166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>
            <a:alpha val="20000"/>
          </a:srgbClr>
        </a:solidFill>
        <a:ln xmlns:a="http://schemas.openxmlformats.org/drawingml/2006/main" w="15875" cap="flat" cmpd="sng" algn="ctr">
          <a:solidFill>
            <a:srgbClr val="FFFF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en-AU" kern="1200"/>
        </a:p>
      </cdr:txBody>
    </cdr:sp>
  </cdr:relSizeAnchor>
  <cdr:relSizeAnchor xmlns:cdr="http://schemas.openxmlformats.org/drawingml/2006/chartDrawing">
    <cdr:from>
      <cdr:x>0.46593</cdr:x>
      <cdr:y>0.33283</cdr:y>
    </cdr:from>
    <cdr:to>
      <cdr:x>0.6044</cdr:x>
      <cdr:y>0.88553</cdr:y>
    </cdr:to>
    <cdr:sp macro="" textlink="">
      <cdr:nvSpPr>
        <cdr:cNvPr id="14" name="Rectangle 13">
          <a:extLst xmlns:a="http://schemas.openxmlformats.org/drawingml/2006/main">
            <a:ext uri="{FF2B5EF4-FFF2-40B4-BE49-F238E27FC236}">
              <a16:creationId xmlns:a16="http://schemas.microsoft.com/office/drawing/2014/main" id="{80D29E10-69DC-E648-8F27-BE47F81381CE}"/>
            </a:ext>
          </a:extLst>
        </cdr:cNvPr>
        <cdr:cNvSpPr/>
      </cdr:nvSpPr>
      <cdr:spPr bwMode="auto">
        <a:xfrm xmlns:a="http://schemas.openxmlformats.org/drawingml/2006/main">
          <a:off x="4038599" y="2095506"/>
          <a:ext cx="1200151" cy="3479813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>
            <a:alpha val="20000"/>
          </a:srgbClr>
        </a:solidFill>
        <a:ln xmlns:a="http://schemas.openxmlformats.org/drawingml/2006/main" w="15875" cap="flat" cmpd="sng" algn="ctr">
          <a:solidFill>
            <a:srgbClr val="FFFF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 kern="1200"/>
        </a:p>
      </cdr:txBody>
    </cdr:sp>
  </cdr:relSizeAnchor>
  <cdr:relSizeAnchor xmlns:cdr="http://schemas.openxmlformats.org/drawingml/2006/chartDrawing">
    <cdr:from>
      <cdr:x>0.61868</cdr:x>
      <cdr:y>0.28442</cdr:y>
    </cdr:from>
    <cdr:to>
      <cdr:x>0.78242</cdr:x>
      <cdr:y>0.88704</cdr:y>
    </cdr:to>
    <cdr:sp macro="" textlink="">
      <cdr:nvSpPr>
        <cdr:cNvPr id="15" name="Rectangle 14">
          <a:extLst xmlns:a="http://schemas.openxmlformats.org/drawingml/2006/main">
            <a:ext uri="{FF2B5EF4-FFF2-40B4-BE49-F238E27FC236}">
              <a16:creationId xmlns:a16="http://schemas.microsoft.com/office/drawing/2014/main" id="{80D29E10-69DC-E648-8F27-BE47F81381CE}"/>
            </a:ext>
          </a:extLst>
        </cdr:cNvPr>
        <cdr:cNvSpPr/>
      </cdr:nvSpPr>
      <cdr:spPr bwMode="auto">
        <a:xfrm xmlns:a="http://schemas.openxmlformats.org/drawingml/2006/main">
          <a:off x="5362574" y="1790715"/>
          <a:ext cx="1419225" cy="3794111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>
            <a:alpha val="20000"/>
          </a:srgbClr>
        </a:solidFill>
        <a:ln xmlns:a="http://schemas.openxmlformats.org/drawingml/2006/main" w="15875" cap="flat" cmpd="sng" algn="ctr">
          <a:solidFill>
            <a:srgbClr val="FFFF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 kern="1200"/>
        </a:p>
      </cdr:txBody>
    </cdr:sp>
  </cdr:relSizeAnchor>
  <cdr:relSizeAnchor xmlns:cdr="http://schemas.openxmlformats.org/drawingml/2006/chartDrawing">
    <cdr:from>
      <cdr:x>0.74293</cdr:x>
      <cdr:y>0.16815</cdr:y>
    </cdr:from>
    <cdr:to>
      <cdr:x>0.83943</cdr:x>
      <cdr:y>0.88917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6915305" y="1022195"/>
          <a:ext cx="898293" cy="4383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0.22303</cdr:x>
      <cdr:y>0.08856</cdr:y>
    </cdr:from>
    <cdr:to>
      <cdr:x>0.84328</cdr:x>
      <cdr:y>0.10701</cdr:y>
    </cdr:to>
    <cdr:sp macro="" textlink="">
      <cdr:nvSpPr>
        <cdr:cNvPr id="17" name="TextBox 16"/>
        <cdr:cNvSpPr txBox="1"/>
      </cdr:nvSpPr>
      <cdr:spPr>
        <a:xfrm xmlns:a="http://schemas.openxmlformats.org/drawingml/2006/main">
          <a:off x="2073088" y="537882"/>
          <a:ext cx="5765427" cy="1120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0.74293</cdr:x>
      <cdr:y>0.16815</cdr:y>
    </cdr:from>
    <cdr:to>
      <cdr:x>0.83943</cdr:x>
      <cdr:y>0.88917</cdr:y>
    </cdr:to>
    <cdr:sp macro="" textlink="">
      <cdr:nvSpPr>
        <cdr:cNvPr id="42" name="TextBox 11"/>
        <cdr:cNvSpPr txBox="1"/>
      </cdr:nvSpPr>
      <cdr:spPr>
        <a:xfrm xmlns:a="http://schemas.openxmlformats.org/drawingml/2006/main">
          <a:off x="6915305" y="1022195"/>
          <a:ext cx="898293" cy="4383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0.22303</cdr:x>
      <cdr:y>0.08856</cdr:y>
    </cdr:from>
    <cdr:to>
      <cdr:x>0.84328</cdr:x>
      <cdr:y>0.10701</cdr:y>
    </cdr:to>
    <cdr:sp macro="" textlink="">
      <cdr:nvSpPr>
        <cdr:cNvPr id="55" name="TextBox 16"/>
        <cdr:cNvSpPr txBox="1"/>
      </cdr:nvSpPr>
      <cdr:spPr>
        <a:xfrm xmlns:a="http://schemas.openxmlformats.org/drawingml/2006/main">
          <a:off x="2073088" y="537882"/>
          <a:ext cx="5765427" cy="1120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0.19231</cdr:x>
      <cdr:y>0.15582</cdr:y>
    </cdr:from>
    <cdr:to>
      <cdr:x>0.22967</cdr:x>
      <cdr:y>0.88654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33AC3BF9-39E4-A625-1FF9-8898D1851072}"/>
            </a:ext>
          </a:extLst>
        </cdr:cNvPr>
        <cdr:cNvSpPr/>
      </cdr:nvSpPr>
      <cdr:spPr bwMode="auto">
        <a:xfrm xmlns:a="http://schemas.openxmlformats.org/drawingml/2006/main">
          <a:off x="1666875" y="981076"/>
          <a:ext cx="323850" cy="4600574"/>
        </a:xfrm>
        <a:prstGeom xmlns:a="http://schemas.openxmlformats.org/drawingml/2006/main" prst="rect">
          <a:avLst/>
        </a:prstGeom>
        <a:solidFill xmlns:a="http://schemas.openxmlformats.org/drawingml/2006/main">
          <a:srgbClr val="EE0000">
            <a:alpha val="10000"/>
          </a:srgbClr>
        </a:solidFill>
        <a:ln xmlns:a="http://schemas.openxmlformats.org/drawingml/2006/main" w="15875" cap="flat" cmpd="sng" algn="ctr">
          <a:solidFill>
            <a:srgbClr val="EE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en-AU" kern="1200"/>
        </a:p>
      </cdr:txBody>
    </cdr:sp>
  </cdr:relSizeAnchor>
  <cdr:relSizeAnchor xmlns:cdr="http://schemas.openxmlformats.org/drawingml/2006/chartDrawing">
    <cdr:from>
      <cdr:x>0.22967</cdr:x>
      <cdr:y>0.52648</cdr:y>
    </cdr:from>
    <cdr:to>
      <cdr:x>0.25714</cdr:x>
      <cdr:y>0.88654</cdr:y>
    </cdr:to>
    <cdr:sp macro="" textlink="">
      <cdr:nvSpPr>
        <cdr:cNvPr id="3" name="Rectangle 2">
          <a:extLst xmlns:a="http://schemas.openxmlformats.org/drawingml/2006/main">
            <a:ext uri="{FF2B5EF4-FFF2-40B4-BE49-F238E27FC236}">
              <a16:creationId xmlns:a16="http://schemas.microsoft.com/office/drawing/2014/main" id="{78EC7599-CF30-FE68-C110-F7B452418A02}"/>
            </a:ext>
          </a:extLst>
        </cdr:cNvPr>
        <cdr:cNvSpPr/>
      </cdr:nvSpPr>
      <cdr:spPr bwMode="auto">
        <a:xfrm xmlns:a="http://schemas.openxmlformats.org/drawingml/2006/main">
          <a:off x="1990725" y="3314700"/>
          <a:ext cx="238125" cy="2266950"/>
        </a:xfrm>
        <a:prstGeom xmlns:a="http://schemas.openxmlformats.org/drawingml/2006/main" prst="rect">
          <a:avLst/>
        </a:prstGeom>
        <a:solidFill xmlns:a="http://schemas.openxmlformats.org/drawingml/2006/main">
          <a:srgbClr val="0070C0">
            <a:alpha val="10000"/>
          </a:srgbClr>
        </a:solidFill>
        <a:ln xmlns:a="http://schemas.openxmlformats.org/drawingml/2006/main" w="15875" cap="flat" cmpd="sng" algn="ctr">
          <a:solidFill>
            <a:srgbClr val="0070C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en-AU" kern="1200"/>
        </a:p>
      </cdr:txBody>
    </cdr:sp>
  </cdr:relSizeAnchor>
  <cdr:relSizeAnchor xmlns:cdr="http://schemas.openxmlformats.org/drawingml/2006/chartDrawing">
    <cdr:from>
      <cdr:x>0.46703</cdr:x>
      <cdr:y>0.5174</cdr:y>
    </cdr:from>
    <cdr:to>
      <cdr:x>0.51978</cdr:x>
      <cdr:y>0.88654</cdr:y>
    </cdr:to>
    <cdr:sp macro="" textlink="">
      <cdr:nvSpPr>
        <cdr:cNvPr id="4" name="Rectangle 3">
          <a:extLst xmlns:a="http://schemas.openxmlformats.org/drawingml/2006/main">
            <a:ext uri="{FF2B5EF4-FFF2-40B4-BE49-F238E27FC236}">
              <a16:creationId xmlns:a16="http://schemas.microsoft.com/office/drawing/2014/main" id="{6E0D2737-4C4A-6B80-F740-3CD802B952F7}"/>
            </a:ext>
          </a:extLst>
        </cdr:cNvPr>
        <cdr:cNvSpPr/>
      </cdr:nvSpPr>
      <cdr:spPr bwMode="auto">
        <a:xfrm xmlns:a="http://schemas.openxmlformats.org/drawingml/2006/main">
          <a:off x="4048125" y="3257550"/>
          <a:ext cx="457200" cy="2324100"/>
        </a:xfrm>
        <a:prstGeom xmlns:a="http://schemas.openxmlformats.org/drawingml/2006/main" prst="rect">
          <a:avLst/>
        </a:prstGeom>
        <a:solidFill xmlns:a="http://schemas.openxmlformats.org/drawingml/2006/main">
          <a:srgbClr val="00B050">
            <a:alpha val="10000"/>
          </a:srgbClr>
        </a:solidFill>
        <a:ln xmlns:a="http://schemas.openxmlformats.org/drawingml/2006/main" w="15875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en-AU" kern="1200"/>
        </a:p>
      </cdr:txBody>
    </cdr:sp>
  </cdr:relSizeAnchor>
  <cdr:relSizeAnchor xmlns:cdr="http://schemas.openxmlformats.org/drawingml/2006/chartDrawing">
    <cdr:from>
      <cdr:x>0.51978</cdr:x>
      <cdr:y>0.34342</cdr:y>
    </cdr:from>
    <cdr:to>
      <cdr:x>0.55275</cdr:x>
      <cdr:y>0.88654</cdr:y>
    </cdr:to>
    <cdr:sp macro="" textlink="">
      <cdr:nvSpPr>
        <cdr:cNvPr id="5" name="Rectangle 4">
          <a:extLst xmlns:a="http://schemas.openxmlformats.org/drawingml/2006/main">
            <a:ext uri="{FF2B5EF4-FFF2-40B4-BE49-F238E27FC236}">
              <a16:creationId xmlns:a16="http://schemas.microsoft.com/office/drawing/2014/main" id="{85F8C369-44BA-E14B-9533-7AC3B5D6C0B3}"/>
            </a:ext>
          </a:extLst>
        </cdr:cNvPr>
        <cdr:cNvSpPr/>
      </cdr:nvSpPr>
      <cdr:spPr bwMode="auto">
        <a:xfrm xmlns:a="http://schemas.openxmlformats.org/drawingml/2006/main">
          <a:off x="4505325" y="2162175"/>
          <a:ext cx="285750" cy="3419475"/>
        </a:xfrm>
        <a:prstGeom xmlns:a="http://schemas.openxmlformats.org/drawingml/2006/main" prst="rect">
          <a:avLst/>
        </a:prstGeom>
        <a:solidFill xmlns:a="http://schemas.openxmlformats.org/drawingml/2006/main">
          <a:srgbClr val="EE0000">
            <a:alpha val="10000"/>
          </a:srgbClr>
        </a:solidFill>
        <a:ln xmlns:a="http://schemas.openxmlformats.org/drawingml/2006/main" w="15875" cap="flat" cmpd="sng" algn="ctr">
          <a:solidFill>
            <a:srgbClr val="EE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en-AU" kern="1200"/>
        </a:p>
      </cdr:txBody>
    </cdr:sp>
  </cdr:relSizeAnchor>
  <cdr:relSizeAnchor xmlns:cdr="http://schemas.openxmlformats.org/drawingml/2006/chartDrawing">
    <cdr:from>
      <cdr:x>0.55275</cdr:x>
      <cdr:y>0.46293</cdr:y>
    </cdr:from>
    <cdr:to>
      <cdr:x>0.6044</cdr:x>
      <cdr:y>0.88654</cdr:y>
    </cdr:to>
    <cdr:sp macro="" textlink="">
      <cdr:nvSpPr>
        <cdr:cNvPr id="6" name="Rectangle 5">
          <a:extLst xmlns:a="http://schemas.openxmlformats.org/drawingml/2006/main">
            <a:ext uri="{FF2B5EF4-FFF2-40B4-BE49-F238E27FC236}">
              <a16:creationId xmlns:a16="http://schemas.microsoft.com/office/drawing/2014/main" id="{89128CC3-B1E0-42EF-2F7C-054D1D938C8A}"/>
            </a:ext>
          </a:extLst>
        </cdr:cNvPr>
        <cdr:cNvSpPr/>
      </cdr:nvSpPr>
      <cdr:spPr bwMode="auto">
        <a:xfrm xmlns:a="http://schemas.openxmlformats.org/drawingml/2006/main">
          <a:off x="4791075" y="2914650"/>
          <a:ext cx="447675" cy="2667000"/>
        </a:xfrm>
        <a:prstGeom xmlns:a="http://schemas.openxmlformats.org/drawingml/2006/main" prst="rect">
          <a:avLst/>
        </a:prstGeom>
        <a:solidFill xmlns:a="http://schemas.openxmlformats.org/drawingml/2006/main">
          <a:srgbClr val="0070C0">
            <a:alpha val="10000"/>
          </a:srgbClr>
        </a:solidFill>
        <a:ln xmlns:a="http://schemas.openxmlformats.org/drawingml/2006/main" w="15875" cap="flat" cmpd="sng" algn="ctr">
          <a:solidFill>
            <a:srgbClr val="0070C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en-AU" kern="1200"/>
        </a:p>
      </cdr:txBody>
    </cdr:sp>
  </cdr:relSizeAnchor>
  <cdr:relSizeAnchor xmlns:cdr="http://schemas.openxmlformats.org/drawingml/2006/chartDrawing">
    <cdr:from>
      <cdr:x>0.62015</cdr:x>
      <cdr:y>0.59153</cdr:y>
    </cdr:from>
    <cdr:to>
      <cdr:x>0.66264</cdr:x>
      <cdr:y>0.88553</cdr:y>
    </cdr:to>
    <cdr:sp macro="" textlink="">
      <cdr:nvSpPr>
        <cdr:cNvPr id="7" name="Rectangle 6">
          <a:extLst xmlns:a="http://schemas.openxmlformats.org/drawingml/2006/main">
            <a:ext uri="{FF2B5EF4-FFF2-40B4-BE49-F238E27FC236}">
              <a16:creationId xmlns:a16="http://schemas.microsoft.com/office/drawing/2014/main" id="{5A4968FA-B97C-69E8-CAB4-09B09BBC91D1}"/>
            </a:ext>
          </a:extLst>
        </cdr:cNvPr>
        <cdr:cNvSpPr/>
      </cdr:nvSpPr>
      <cdr:spPr bwMode="auto">
        <a:xfrm xmlns:a="http://schemas.openxmlformats.org/drawingml/2006/main">
          <a:off x="5375275" y="3724274"/>
          <a:ext cx="368300" cy="1851025"/>
        </a:xfrm>
        <a:prstGeom xmlns:a="http://schemas.openxmlformats.org/drawingml/2006/main" prst="rect">
          <a:avLst/>
        </a:prstGeom>
        <a:solidFill xmlns:a="http://schemas.openxmlformats.org/drawingml/2006/main">
          <a:srgbClr val="00B050">
            <a:alpha val="10000"/>
          </a:srgbClr>
        </a:solidFill>
        <a:ln xmlns:a="http://schemas.openxmlformats.org/drawingml/2006/main" w="15875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 kern="1200"/>
        </a:p>
      </cdr:txBody>
    </cdr:sp>
  </cdr:relSizeAnchor>
  <cdr:relSizeAnchor xmlns:cdr="http://schemas.openxmlformats.org/drawingml/2006/chartDrawing">
    <cdr:from>
      <cdr:x>0.663</cdr:x>
      <cdr:y>0.29803</cdr:y>
    </cdr:from>
    <cdr:to>
      <cdr:x>0.7</cdr:x>
      <cdr:y>0.88704</cdr:y>
    </cdr:to>
    <cdr:sp macro="" textlink="">
      <cdr:nvSpPr>
        <cdr:cNvPr id="8" name="Rectangle 7">
          <a:extLst xmlns:a="http://schemas.openxmlformats.org/drawingml/2006/main">
            <a:ext uri="{FF2B5EF4-FFF2-40B4-BE49-F238E27FC236}">
              <a16:creationId xmlns:a16="http://schemas.microsoft.com/office/drawing/2014/main" id="{852B75AC-B5D4-01FB-26D4-280635E49A03}"/>
            </a:ext>
          </a:extLst>
        </cdr:cNvPr>
        <cdr:cNvSpPr/>
      </cdr:nvSpPr>
      <cdr:spPr bwMode="auto">
        <a:xfrm xmlns:a="http://schemas.openxmlformats.org/drawingml/2006/main">
          <a:off x="5746749" y="1876426"/>
          <a:ext cx="320675" cy="3708400"/>
        </a:xfrm>
        <a:prstGeom xmlns:a="http://schemas.openxmlformats.org/drawingml/2006/main" prst="rect">
          <a:avLst/>
        </a:prstGeom>
        <a:solidFill xmlns:a="http://schemas.openxmlformats.org/drawingml/2006/main">
          <a:srgbClr val="EE0000">
            <a:alpha val="10000"/>
          </a:srgbClr>
        </a:solidFill>
        <a:ln xmlns:a="http://schemas.openxmlformats.org/drawingml/2006/main" w="15875" cap="flat" cmpd="sng" algn="ctr">
          <a:solidFill>
            <a:srgbClr val="EE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 kern="1200"/>
        </a:p>
      </cdr:txBody>
    </cdr:sp>
  </cdr:relSizeAnchor>
  <cdr:relSizeAnchor xmlns:cdr="http://schemas.openxmlformats.org/drawingml/2006/chartDrawing">
    <cdr:from>
      <cdr:x>0.70147</cdr:x>
      <cdr:y>0.75794</cdr:y>
    </cdr:from>
    <cdr:to>
      <cdr:x>0.78132</cdr:x>
      <cdr:y>0.88553</cdr:y>
    </cdr:to>
    <cdr:sp macro="" textlink="">
      <cdr:nvSpPr>
        <cdr:cNvPr id="9" name="Rectangle 8">
          <a:extLst xmlns:a="http://schemas.openxmlformats.org/drawingml/2006/main">
            <a:ext uri="{FF2B5EF4-FFF2-40B4-BE49-F238E27FC236}">
              <a16:creationId xmlns:a16="http://schemas.microsoft.com/office/drawing/2014/main" id="{C5CC40D4-01B3-FB18-CE2D-271ECBAFFF6E}"/>
            </a:ext>
          </a:extLst>
        </cdr:cNvPr>
        <cdr:cNvSpPr/>
      </cdr:nvSpPr>
      <cdr:spPr bwMode="auto">
        <a:xfrm xmlns:a="http://schemas.openxmlformats.org/drawingml/2006/main">
          <a:off x="6080125" y="4772024"/>
          <a:ext cx="692150" cy="803275"/>
        </a:xfrm>
        <a:prstGeom xmlns:a="http://schemas.openxmlformats.org/drawingml/2006/main" prst="rect">
          <a:avLst/>
        </a:prstGeom>
        <a:solidFill xmlns:a="http://schemas.openxmlformats.org/drawingml/2006/main">
          <a:srgbClr val="0070C0">
            <a:alpha val="10000"/>
          </a:srgbClr>
        </a:solidFill>
        <a:ln xmlns:a="http://schemas.openxmlformats.org/drawingml/2006/main" w="15875" cap="flat" cmpd="sng" algn="ctr">
          <a:solidFill>
            <a:srgbClr val="0070C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 kern="1200"/>
        </a:p>
      </cdr:txBody>
    </cdr:sp>
  </cdr:relSizeAnchor>
  <cdr:relSizeAnchor xmlns:cdr="http://schemas.openxmlformats.org/drawingml/2006/chartDrawing">
    <cdr:from>
      <cdr:x>0.89377</cdr:x>
      <cdr:y>0.57337</cdr:y>
    </cdr:from>
    <cdr:to>
      <cdr:x>0.93297</cdr:x>
      <cdr:y>0.88906</cdr:y>
    </cdr:to>
    <cdr:sp macro="" textlink="">
      <cdr:nvSpPr>
        <cdr:cNvPr id="10" name="Rectangle 9">
          <a:extLst xmlns:a="http://schemas.openxmlformats.org/drawingml/2006/main">
            <a:ext uri="{FF2B5EF4-FFF2-40B4-BE49-F238E27FC236}">
              <a16:creationId xmlns:a16="http://schemas.microsoft.com/office/drawing/2014/main" id="{B107E293-2473-0807-4DEE-69C8ED67EB3D}"/>
            </a:ext>
          </a:extLst>
        </cdr:cNvPr>
        <cdr:cNvSpPr/>
      </cdr:nvSpPr>
      <cdr:spPr bwMode="auto">
        <a:xfrm xmlns:a="http://schemas.openxmlformats.org/drawingml/2006/main">
          <a:off x="7746976" y="3609952"/>
          <a:ext cx="339750" cy="1987592"/>
        </a:xfrm>
        <a:prstGeom xmlns:a="http://schemas.openxmlformats.org/drawingml/2006/main" prst="rect">
          <a:avLst/>
        </a:prstGeom>
        <a:solidFill xmlns:a="http://schemas.openxmlformats.org/drawingml/2006/main">
          <a:srgbClr val="00B050">
            <a:alpha val="10000"/>
          </a:srgbClr>
        </a:solidFill>
        <a:ln xmlns:a="http://schemas.openxmlformats.org/drawingml/2006/main" w="15875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 kern="1200"/>
        </a:p>
      </cdr:txBody>
    </cdr:sp>
  </cdr:relSizeAnchor>
  <cdr:relSizeAnchor xmlns:cdr="http://schemas.openxmlformats.org/drawingml/2006/chartDrawing">
    <cdr:from>
      <cdr:x>0.93297</cdr:x>
      <cdr:y>0.20424</cdr:y>
    </cdr:from>
    <cdr:to>
      <cdr:x>0.94505</cdr:x>
      <cdr:y>0.88654</cdr:y>
    </cdr:to>
    <cdr:sp macro="" textlink="">
      <cdr:nvSpPr>
        <cdr:cNvPr id="11" name="Rectangle 10">
          <a:extLst xmlns:a="http://schemas.openxmlformats.org/drawingml/2006/main">
            <a:ext uri="{FF2B5EF4-FFF2-40B4-BE49-F238E27FC236}">
              <a16:creationId xmlns:a16="http://schemas.microsoft.com/office/drawing/2014/main" id="{335E05B6-C3C1-B616-CEF9-EC9E959C0A44}"/>
            </a:ext>
          </a:extLst>
        </cdr:cNvPr>
        <cdr:cNvSpPr/>
      </cdr:nvSpPr>
      <cdr:spPr bwMode="auto">
        <a:xfrm xmlns:a="http://schemas.openxmlformats.org/drawingml/2006/main">
          <a:off x="8086725" y="1285900"/>
          <a:ext cx="104732" cy="4295778"/>
        </a:xfrm>
        <a:prstGeom xmlns:a="http://schemas.openxmlformats.org/drawingml/2006/main" prst="rect">
          <a:avLst/>
        </a:prstGeom>
        <a:solidFill xmlns:a="http://schemas.openxmlformats.org/drawingml/2006/main">
          <a:srgbClr val="EE0000">
            <a:alpha val="10000"/>
          </a:srgbClr>
        </a:solidFill>
        <a:ln xmlns:a="http://schemas.openxmlformats.org/drawingml/2006/main" w="15875" cap="flat" cmpd="sng" algn="ctr">
          <a:solidFill>
            <a:srgbClr val="EE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 kern="1200"/>
        </a:p>
      </cdr:txBody>
    </cdr:sp>
  </cdr:relSizeAnchor>
  <cdr:relSizeAnchor xmlns:cdr="http://schemas.openxmlformats.org/drawingml/2006/chartDrawing">
    <cdr:from>
      <cdr:x>0.17802</cdr:x>
      <cdr:y>0.09834</cdr:y>
    </cdr:from>
    <cdr:to>
      <cdr:x>0.28352</cdr:x>
      <cdr:y>0.1528</cdr:y>
    </cdr:to>
    <cdr:sp macro="" textlink="">
      <cdr:nvSpPr>
        <cdr:cNvPr id="18" name="TextBox 17">
          <a:extLst xmlns:a="http://schemas.openxmlformats.org/drawingml/2006/main">
            <a:ext uri="{FF2B5EF4-FFF2-40B4-BE49-F238E27FC236}">
              <a16:creationId xmlns:a16="http://schemas.microsoft.com/office/drawing/2014/main" id="{989B764F-4D21-0638-FD40-19EA1261A943}"/>
            </a:ext>
          </a:extLst>
        </cdr:cNvPr>
        <cdr:cNvSpPr txBox="1"/>
      </cdr:nvSpPr>
      <cdr:spPr>
        <a:xfrm xmlns:a="http://schemas.openxmlformats.org/drawingml/2006/main">
          <a:off x="1543050" y="619125"/>
          <a:ext cx="914400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AU" sz="1800" kern="1200"/>
            <a:t>Event 1</a:t>
          </a:r>
        </a:p>
      </cdr:txBody>
    </cdr:sp>
  </cdr:relSizeAnchor>
  <cdr:relSizeAnchor xmlns:cdr="http://schemas.openxmlformats.org/drawingml/2006/chartDrawing">
    <cdr:from>
      <cdr:x>0.47729</cdr:x>
      <cdr:y>0.26525</cdr:y>
    </cdr:from>
    <cdr:to>
      <cdr:x>0.58278</cdr:x>
      <cdr:y>0.31972</cdr:y>
    </cdr:to>
    <cdr:sp macro="" textlink="">
      <cdr:nvSpPr>
        <cdr:cNvPr id="19" name="TextBox 1">
          <a:extLst xmlns:a="http://schemas.openxmlformats.org/drawingml/2006/main">
            <a:ext uri="{FF2B5EF4-FFF2-40B4-BE49-F238E27FC236}">
              <a16:creationId xmlns:a16="http://schemas.microsoft.com/office/drawing/2014/main" id="{AD0A5968-07CC-6D03-8776-D7C923531AFE}"/>
            </a:ext>
          </a:extLst>
        </cdr:cNvPr>
        <cdr:cNvSpPr txBox="1"/>
      </cdr:nvSpPr>
      <cdr:spPr>
        <a:xfrm xmlns:a="http://schemas.openxmlformats.org/drawingml/2006/main">
          <a:off x="4137025" y="1670050"/>
          <a:ext cx="914400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AU" sz="1800" kern="1200"/>
            <a:t>Event 2</a:t>
          </a:r>
        </a:p>
      </cdr:txBody>
    </cdr:sp>
  </cdr:relSizeAnchor>
  <cdr:relSizeAnchor xmlns:cdr="http://schemas.openxmlformats.org/drawingml/2006/chartDrawing">
    <cdr:from>
      <cdr:x>0.63004</cdr:x>
      <cdr:y>0.23046</cdr:y>
    </cdr:from>
    <cdr:to>
      <cdr:x>0.73553</cdr:x>
      <cdr:y>0.28492</cdr:y>
    </cdr:to>
    <cdr:sp macro="" textlink="">
      <cdr:nvSpPr>
        <cdr:cNvPr id="20" name="TextBox 1">
          <a:extLst xmlns:a="http://schemas.openxmlformats.org/drawingml/2006/main">
            <a:ext uri="{FF2B5EF4-FFF2-40B4-BE49-F238E27FC236}">
              <a16:creationId xmlns:a16="http://schemas.microsoft.com/office/drawing/2014/main" id="{AD0A5968-07CC-6D03-8776-D7C923531AFE}"/>
            </a:ext>
          </a:extLst>
        </cdr:cNvPr>
        <cdr:cNvSpPr txBox="1"/>
      </cdr:nvSpPr>
      <cdr:spPr>
        <a:xfrm xmlns:a="http://schemas.openxmlformats.org/drawingml/2006/main">
          <a:off x="5461000" y="1450975"/>
          <a:ext cx="914400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AU" sz="1800" kern="1200"/>
            <a:t>Event 3</a:t>
          </a:r>
        </a:p>
      </cdr:txBody>
    </cdr:sp>
  </cdr:relSizeAnchor>
  <cdr:relSizeAnchor xmlns:cdr="http://schemas.openxmlformats.org/drawingml/2006/chartDrawing">
    <cdr:from>
      <cdr:x>0.87179</cdr:x>
      <cdr:y>0.13515</cdr:y>
    </cdr:from>
    <cdr:to>
      <cdr:x>0.97729</cdr:x>
      <cdr:y>0.18961</cdr:y>
    </cdr:to>
    <cdr:sp macro="" textlink="">
      <cdr:nvSpPr>
        <cdr:cNvPr id="21" name="TextBox 1">
          <a:extLst xmlns:a="http://schemas.openxmlformats.org/drawingml/2006/main">
            <a:ext uri="{FF2B5EF4-FFF2-40B4-BE49-F238E27FC236}">
              <a16:creationId xmlns:a16="http://schemas.microsoft.com/office/drawing/2014/main" id="{AD0A5968-07CC-6D03-8776-D7C923531AFE}"/>
            </a:ext>
          </a:extLst>
        </cdr:cNvPr>
        <cdr:cNvSpPr txBox="1"/>
      </cdr:nvSpPr>
      <cdr:spPr>
        <a:xfrm xmlns:a="http://schemas.openxmlformats.org/drawingml/2006/main">
          <a:off x="7556500" y="850900"/>
          <a:ext cx="914400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AU" sz="1800" kern="1200"/>
            <a:t>Event 4</a:t>
          </a:r>
        </a:p>
      </cdr:txBody>
    </cdr:sp>
  </cdr:relSizeAnchor>
  <cdr:relSizeAnchor xmlns:cdr="http://schemas.openxmlformats.org/drawingml/2006/chartDrawing">
    <cdr:from>
      <cdr:x>0.57582</cdr:x>
      <cdr:y>0.16188</cdr:y>
    </cdr:from>
    <cdr:to>
      <cdr:x>0.82637</cdr:x>
      <cdr:y>0.21936</cdr:y>
    </cdr:to>
    <cdr:sp macro="" textlink="">
      <cdr:nvSpPr>
        <cdr:cNvPr id="22" name="TextBox 21">
          <a:extLst xmlns:a="http://schemas.openxmlformats.org/drawingml/2006/main">
            <a:ext uri="{FF2B5EF4-FFF2-40B4-BE49-F238E27FC236}">
              <a16:creationId xmlns:a16="http://schemas.microsoft.com/office/drawing/2014/main" id="{7D58CD21-CD55-602B-5BB5-A70F3A13063D}"/>
            </a:ext>
          </a:extLst>
        </cdr:cNvPr>
        <cdr:cNvSpPr txBox="1"/>
      </cdr:nvSpPr>
      <cdr:spPr>
        <a:xfrm xmlns:a="http://schemas.openxmlformats.org/drawingml/2006/main">
          <a:off x="4991100" y="1019175"/>
          <a:ext cx="2171700" cy="3619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AU" sz="1800" b="1" kern="1200"/>
            <a:t>Predicted earthquake</a:t>
          </a:r>
        </a:p>
      </cdr:txBody>
    </cdr:sp>
  </cdr:relSizeAnchor>
  <cdr:relSizeAnchor xmlns:cdr="http://schemas.openxmlformats.org/drawingml/2006/chartDrawing">
    <cdr:from>
      <cdr:x>0.82418</cdr:x>
      <cdr:y>0.20272</cdr:y>
    </cdr:from>
    <cdr:to>
      <cdr:x>0.92747</cdr:x>
      <cdr:y>0.21785</cdr:y>
    </cdr:to>
    <cdr:cxnSp macro="">
      <cdr:nvCxnSpPr>
        <cdr:cNvPr id="24" name="Straight Arrow Connector 23">
          <a:extLst xmlns:a="http://schemas.openxmlformats.org/drawingml/2006/main">
            <a:ext uri="{FF2B5EF4-FFF2-40B4-BE49-F238E27FC236}">
              <a16:creationId xmlns:a16="http://schemas.microsoft.com/office/drawing/2014/main" id="{95F302C5-0547-A76E-8D81-332761912F82}"/>
            </a:ext>
          </a:extLst>
        </cdr:cNvPr>
        <cdr:cNvCxnSpPr/>
      </cdr:nvCxnSpPr>
      <cdr:spPr bwMode="auto">
        <a:xfrm xmlns:a="http://schemas.openxmlformats.org/drawingml/2006/main">
          <a:off x="7143750" y="1276350"/>
          <a:ext cx="895350" cy="95250"/>
        </a:xfrm>
        <a:prstGeom xmlns:a="http://schemas.openxmlformats.org/drawingml/2006/main" prst="straightConnector1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158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362AB39-6D45-925F-C93D-9E7ECFEC5A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0.74293</cdr:x>
      <cdr:y>0.16815</cdr:y>
    </cdr:from>
    <cdr:to>
      <cdr:x>0.83943</cdr:x>
      <cdr:y>0.88917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6915305" y="1022195"/>
          <a:ext cx="898293" cy="4383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0.22303</cdr:x>
      <cdr:y>0.08856</cdr:y>
    </cdr:from>
    <cdr:to>
      <cdr:x>0.84328</cdr:x>
      <cdr:y>0.10701</cdr:y>
    </cdr:to>
    <cdr:sp macro="" textlink="">
      <cdr:nvSpPr>
        <cdr:cNvPr id="17" name="TextBox 16"/>
        <cdr:cNvSpPr txBox="1"/>
      </cdr:nvSpPr>
      <cdr:spPr>
        <a:xfrm xmlns:a="http://schemas.openxmlformats.org/drawingml/2006/main">
          <a:off x="2073088" y="537882"/>
          <a:ext cx="5765427" cy="1120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0.74293</cdr:x>
      <cdr:y>0.16815</cdr:y>
    </cdr:from>
    <cdr:to>
      <cdr:x>0.83943</cdr:x>
      <cdr:y>0.88917</cdr:y>
    </cdr:to>
    <cdr:sp macro="" textlink="">
      <cdr:nvSpPr>
        <cdr:cNvPr id="42" name="TextBox 11"/>
        <cdr:cNvSpPr txBox="1"/>
      </cdr:nvSpPr>
      <cdr:spPr>
        <a:xfrm xmlns:a="http://schemas.openxmlformats.org/drawingml/2006/main">
          <a:off x="6915305" y="1022195"/>
          <a:ext cx="898293" cy="4383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0.66517</cdr:x>
      <cdr:y>0.19008</cdr:y>
    </cdr:from>
    <cdr:to>
      <cdr:x>0.7182</cdr:x>
      <cdr:y>0.2662</cdr:y>
    </cdr:to>
    <cdr:sp macro="" textlink="">
      <cdr:nvSpPr>
        <cdr:cNvPr id="50" name="TextBox 1"/>
        <cdr:cNvSpPr txBox="1"/>
      </cdr:nvSpPr>
      <cdr:spPr>
        <a:xfrm xmlns:a="http://schemas.openxmlformats.org/drawingml/2006/main">
          <a:off x="5765491" y="1196731"/>
          <a:ext cx="459651" cy="4792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="vert270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AU" sz="1100"/>
            <a:t>Trigger Events</a:t>
          </a:r>
        </a:p>
      </cdr:txBody>
    </cdr:sp>
  </cdr:relSizeAnchor>
  <cdr:relSizeAnchor xmlns:cdr="http://schemas.openxmlformats.org/drawingml/2006/chartDrawing">
    <cdr:from>
      <cdr:x>0.22303</cdr:x>
      <cdr:y>0.08856</cdr:y>
    </cdr:from>
    <cdr:to>
      <cdr:x>0.84328</cdr:x>
      <cdr:y>0.10701</cdr:y>
    </cdr:to>
    <cdr:sp macro="" textlink="">
      <cdr:nvSpPr>
        <cdr:cNvPr id="55" name="TextBox 16"/>
        <cdr:cNvSpPr txBox="1"/>
      </cdr:nvSpPr>
      <cdr:spPr>
        <a:xfrm xmlns:a="http://schemas.openxmlformats.org/drawingml/2006/main">
          <a:off x="2073088" y="537882"/>
          <a:ext cx="5765427" cy="1120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0.55714</cdr:x>
      <cdr:y>0.14826</cdr:y>
    </cdr:from>
    <cdr:to>
      <cdr:x>0.85275</cdr:x>
      <cdr:y>0.88805</cdr:y>
    </cdr:to>
    <cdr:sp macro="" textlink="">
      <cdr:nvSpPr>
        <cdr:cNvPr id="5" name="Rectangle 4">
          <a:extLst xmlns:a="http://schemas.openxmlformats.org/drawingml/2006/main">
            <a:ext uri="{FF2B5EF4-FFF2-40B4-BE49-F238E27FC236}">
              <a16:creationId xmlns:a16="http://schemas.microsoft.com/office/drawing/2014/main" id="{164FF7C8-7AFD-E6ED-081A-6FFC9DA4970C}"/>
            </a:ext>
          </a:extLst>
        </cdr:cNvPr>
        <cdr:cNvSpPr/>
      </cdr:nvSpPr>
      <cdr:spPr bwMode="auto">
        <a:xfrm xmlns:a="http://schemas.openxmlformats.org/drawingml/2006/main">
          <a:off x="4829175" y="933450"/>
          <a:ext cx="2562225" cy="4657725"/>
        </a:xfrm>
        <a:prstGeom xmlns:a="http://schemas.openxmlformats.org/drawingml/2006/main" prst="rect">
          <a:avLst/>
        </a:prstGeom>
        <a:solidFill xmlns:a="http://schemas.openxmlformats.org/drawingml/2006/main">
          <a:srgbClr val="EE0000">
            <a:alpha val="10000"/>
          </a:srgbClr>
        </a:solidFill>
        <a:ln xmlns:a="http://schemas.openxmlformats.org/drawingml/2006/main" w="15875" cap="flat" cmpd="sng" algn="ctr">
          <a:solidFill>
            <a:srgbClr val="EE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en-AU" kern="1200"/>
        </a:p>
      </cdr:txBody>
    </cdr:sp>
  </cdr:relSizeAnchor>
  <cdr:relSizeAnchor xmlns:cdr="http://schemas.openxmlformats.org/drawingml/2006/chartDrawing">
    <cdr:from>
      <cdr:x>0.51758</cdr:x>
      <cdr:y>0.11498</cdr:y>
    </cdr:from>
    <cdr:to>
      <cdr:x>0.85495</cdr:x>
      <cdr:y>0.38124</cdr:y>
    </cdr:to>
    <cdr:sp macro="" textlink="">
      <cdr:nvSpPr>
        <cdr:cNvPr id="6" name="Oval 5">
          <a:extLst xmlns:a="http://schemas.openxmlformats.org/drawingml/2006/main">
            <a:ext uri="{FF2B5EF4-FFF2-40B4-BE49-F238E27FC236}">
              <a16:creationId xmlns:a16="http://schemas.microsoft.com/office/drawing/2014/main" id="{82BB9DA4-0999-8F9A-A5B0-B3F6D81DA47F}"/>
            </a:ext>
          </a:extLst>
        </cdr:cNvPr>
        <cdr:cNvSpPr/>
      </cdr:nvSpPr>
      <cdr:spPr bwMode="auto">
        <a:xfrm xmlns:a="http://schemas.openxmlformats.org/drawingml/2006/main">
          <a:off x="4486275" y="723901"/>
          <a:ext cx="2924175" cy="167640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en-AU" kern="1200"/>
        </a:p>
      </cdr:txBody>
    </cdr:sp>
  </cdr:relSizeAnchor>
  <cdr:relSizeAnchor xmlns:cdr="http://schemas.openxmlformats.org/drawingml/2006/chartDrawing">
    <cdr:from>
      <cdr:x>0.63516</cdr:x>
      <cdr:y>0.40393</cdr:y>
    </cdr:from>
    <cdr:to>
      <cdr:x>0.74066</cdr:x>
      <cdr:y>0.45688</cdr:y>
    </cdr:to>
    <cdr:sp macro="" textlink="">
      <cdr:nvSpPr>
        <cdr:cNvPr id="8" name="TextBox 7">
          <a:extLst xmlns:a="http://schemas.openxmlformats.org/drawingml/2006/main">
            <a:ext uri="{FF2B5EF4-FFF2-40B4-BE49-F238E27FC236}">
              <a16:creationId xmlns:a16="http://schemas.microsoft.com/office/drawing/2014/main" id="{4E87190A-CAB6-2A6E-3F67-AF4903A59272}"/>
            </a:ext>
          </a:extLst>
        </cdr:cNvPr>
        <cdr:cNvSpPr txBox="1"/>
      </cdr:nvSpPr>
      <cdr:spPr>
        <a:xfrm xmlns:a="http://schemas.openxmlformats.org/drawingml/2006/main">
          <a:off x="5505450" y="2543175"/>
          <a:ext cx="914400" cy="333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AU" sz="1600" kern="1200"/>
            <a:t>Rupture</a:t>
          </a:r>
        </a:p>
      </cdr:txBody>
    </cdr:sp>
  </cdr:relSizeAnchor>
  <cdr:relSizeAnchor xmlns:cdr="http://schemas.openxmlformats.org/drawingml/2006/chartDrawing">
    <cdr:from>
      <cdr:x>0.63846</cdr:x>
      <cdr:y>0.47958</cdr:y>
    </cdr:from>
    <cdr:to>
      <cdr:x>0.74396</cdr:x>
      <cdr:y>0.5295</cdr:y>
    </cdr:to>
    <cdr:sp macro="" textlink="">
      <cdr:nvSpPr>
        <cdr:cNvPr id="10" name="TextBox 9">
          <a:extLst xmlns:a="http://schemas.openxmlformats.org/drawingml/2006/main">
            <a:ext uri="{FF2B5EF4-FFF2-40B4-BE49-F238E27FC236}">
              <a16:creationId xmlns:a16="http://schemas.microsoft.com/office/drawing/2014/main" id="{1A775F9C-F594-A286-351D-C4B6DD087BA9}"/>
            </a:ext>
          </a:extLst>
        </cdr:cNvPr>
        <cdr:cNvSpPr txBox="1"/>
      </cdr:nvSpPr>
      <cdr:spPr>
        <a:xfrm xmlns:a="http://schemas.openxmlformats.org/drawingml/2006/main">
          <a:off x="5534025" y="3019425"/>
          <a:ext cx="914400" cy="314325"/>
        </a:xfrm>
        <a:prstGeom xmlns:a="http://schemas.openxmlformats.org/drawingml/2006/main" prst="rect">
          <a:avLst/>
        </a:prstGeom>
        <a:ln xmlns:a="http://schemas.openxmlformats.org/drawingml/2006/main" w="15875">
          <a:solidFill>
            <a:schemeClr val="tx1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AU" sz="1600" kern="1200"/>
            <a:t>1m38s</a:t>
          </a:r>
        </a:p>
      </cdr:txBody>
    </cdr:sp>
  </cdr:relSizeAnchor>
  <cdr:relSizeAnchor xmlns:cdr="http://schemas.openxmlformats.org/drawingml/2006/chartDrawing">
    <cdr:from>
      <cdr:x>0.74835</cdr:x>
      <cdr:y>0.50681</cdr:y>
    </cdr:from>
    <cdr:to>
      <cdr:x>0.85275</cdr:x>
      <cdr:y>0.50681</cdr:y>
    </cdr:to>
    <cdr:cxnSp macro="">
      <cdr:nvCxnSpPr>
        <cdr:cNvPr id="13" name="Straight Arrow Connector 12">
          <a:extLst xmlns:a="http://schemas.openxmlformats.org/drawingml/2006/main">
            <a:ext uri="{FF2B5EF4-FFF2-40B4-BE49-F238E27FC236}">
              <a16:creationId xmlns:a16="http://schemas.microsoft.com/office/drawing/2014/main" id="{B8590DE9-D89E-9062-6033-2FE3C05D912D}"/>
            </a:ext>
          </a:extLst>
        </cdr:cNvPr>
        <cdr:cNvCxnSpPr/>
      </cdr:nvCxnSpPr>
      <cdr:spPr bwMode="auto">
        <a:xfrm xmlns:a="http://schemas.openxmlformats.org/drawingml/2006/main">
          <a:off x="6486525" y="3190875"/>
          <a:ext cx="904875" cy="0"/>
        </a:xfrm>
        <a:prstGeom xmlns:a="http://schemas.openxmlformats.org/drawingml/2006/main" prst="straightConnector1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158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0.55275</cdr:x>
      <cdr:y>0.50378</cdr:y>
    </cdr:from>
    <cdr:to>
      <cdr:x>0.63297</cdr:x>
      <cdr:y>0.50378</cdr:y>
    </cdr:to>
    <cdr:cxnSp macro="">
      <cdr:nvCxnSpPr>
        <cdr:cNvPr id="15" name="Straight Arrow Connector 14">
          <a:extLst xmlns:a="http://schemas.openxmlformats.org/drawingml/2006/main">
            <a:ext uri="{FF2B5EF4-FFF2-40B4-BE49-F238E27FC236}">
              <a16:creationId xmlns:a16="http://schemas.microsoft.com/office/drawing/2014/main" id="{0E288EC7-74F9-A43F-D299-959B3BDE7B7D}"/>
            </a:ext>
          </a:extLst>
        </cdr:cNvPr>
        <cdr:cNvCxnSpPr/>
      </cdr:nvCxnSpPr>
      <cdr:spPr bwMode="auto">
        <a:xfrm xmlns:a="http://schemas.openxmlformats.org/drawingml/2006/main" flipH="1">
          <a:off x="4791075" y="3171825"/>
          <a:ext cx="695325" cy="0"/>
        </a:xfrm>
        <a:prstGeom xmlns:a="http://schemas.openxmlformats.org/drawingml/2006/main" prst="straightConnector1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158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5334711-9CFA-D1D1-C46C-7B494FF767F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0.74293</cdr:x>
      <cdr:y>0.16815</cdr:y>
    </cdr:from>
    <cdr:to>
      <cdr:x>0.83943</cdr:x>
      <cdr:y>0.88917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6915305" y="1022195"/>
          <a:ext cx="898293" cy="4383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0.22303</cdr:x>
      <cdr:y>0.08856</cdr:y>
    </cdr:from>
    <cdr:to>
      <cdr:x>0.84328</cdr:x>
      <cdr:y>0.10701</cdr:y>
    </cdr:to>
    <cdr:sp macro="" textlink="">
      <cdr:nvSpPr>
        <cdr:cNvPr id="17" name="TextBox 16"/>
        <cdr:cNvSpPr txBox="1"/>
      </cdr:nvSpPr>
      <cdr:spPr>
        <a:xfrm xmlns:a="http://schemas.openxmlformats.org/drawingml/2006/main">
          <a:off x="2073088" y="537882"/>
          <a:ext cx="5765427" cy="1120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0.74293</cdr:x>
      <cdr:y>0.16815</cdr:y>
    </cdr:from>
    <cdr:to>
      <cdr:x>0.83943</cdr:x>
      <cdr:y>0.88917</cdr:y>
    </cdr:to>
    <cdr:sp macro="" textlink="">
      <cdr:nvSpPr>
        <cdr:cNvPr id="42" name="TextBox 11"/>
        <cdr:cNvSpPr txBox="1"/>
      </cdr:nvSpPr>
      <cdr:spPr>
        <a:xfrm xmlns:a="http://schemas.openxmlformats.org/drawingml/2006/main">
          <a:off x="6915305" y="1022195"/>
          <a:ext cx="898293" cy="4383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0.66517</cdr:x>
      <cdr:y>0.19008</cdr:y>
    </cdr:from>
    <cdr:to>
      <cdr:x>0.7182</cdr:x>
      <cdr:y>0.2662</cdr:y>
    </cdr:to>
    <cdr:sp macro="" textlink="">
      <cdr:nvSpPr>
        <cdr:cNvPr id="50" name="TextBox 1"/>
        <cdr:cNvSpPr txBox="1"/>
      </cdr:nvSpPr>
      <cdr:spPr>
        <a:xfrm xmlns:a="http://schemas.openxmlformats.org/drawingml/2006/main">
          <a:off x="5765491" y="1196731"/>
          <a:ext cx="459651" cy="4792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="vert270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AU" sz="1100"/>
            <a:t>Trigger Events</a:t>
          </a:r>
        </a:p>
      </cdr:txBody>
    </cdr:sp>
  </cdr:relSizeAnchor>
  <cdr:relSizeAnchor xmlns:cdr="http://schemas.openxmlformats.org/drawingml/2006/chartDrawing">
    <cdr:from>
      <cdr:x>0.22303</cdr:x>
      <cdr:y>0.08856</cdr:y>
    </cdr:from>
    <cdr:to>
      <cdr:x>0.84328</cdr:x>
      <cdr:y>0.10701</cdr:y>
    </cdr:to>
    <cdr:sp macro="" textlink="">
      <cdr:nvSpPr>
        <cdr:cNvPr id="55" name="TextBox 16"/>
        <cdr:cNvSpPr txBox="1"/>
      </cdr:nvSpPr>
      <cdr:spPr>
        <a:xfrm xmlns:a="http://schemas.openxmlformats.org/drawingml/2006/main">
          <a:off x="2073088" y="537882"/>
          <a:ext cx="5765427" cy="1120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0.55714</cdr:x>
      <cdr:y>0.14826</cdr:y>
    </cdr:from>
    <cdr:to>
      <cdr:x>0.85275</cdr:x>
      <cdr:y>0.88805</cdr:y>
    </cdr:to>
    <cdr:sp macro="" textlink="">
      <cdr:nvSpPr>
        <cdr:cNvPr id="5" name="Rectangle 4">
          <a:extLst xmlns:a="http://schemas.openxmlformats.org/drawingml/2006/main">
            <a:ext uri="{FF2B5EF4-FFF2-40B4-BE49-F238E27FC236}">
              <a16:creationId xmlns:a16="http://schemas.microsoft.com/office/drawing/2014/main" id="{164FF7C8-7AFD-E6ED-081A-6FFC9DA4970C}"/>
            </a:ext>
          </a:extLst>
        </cdr:cNvPr>
        <cdr:cNvSpPr/>
      </cdr:nvSpPr>
      <cdr:spPr bwMode="auto">
        <a:xfrm xmlns:a="http://schemas.openxmlformats.org/drawingml/2006/main">
          <a:off x="4829175" y="933450"/>
          <a:ext cx="2562225" cy="4657725"/>
        </a:xfrm>
        <a:prstGeom xmlns:a="http://schemas.openxmlformats.org/drawingml/2006/main" prst="rect">
          <a:avLst/>
        </a:prstGeom>
        <a:solidFill xmlns:a="http://schemas.openxmlformats.org/drawingml/2006/main">
          <a:srgbClr val="EE0000">
            <a:alpha val="10000"/>
          </a:srgbClr>
        </a:solidFill>
        <a:ln xmlns:a="http://schemas.openxmlformats.org/drawingml/2006/main" w="15875" cap="flat" cmpd="sng" algn="ctr">
          <a:solidFill>
            <a:srgbClr val="EE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en-AU" kern="1200"/>
        </a:p>
      </cdr:txBody>
    </cdr:sp>
  </cdr:relSizeAnchor>
  <cdr:relSizeAnchor xmlns:cdr="http://schemas.openxmlformats.org/drawingml/2006/chartDrawing">
    <cdr:from>
      <cdr:x>0.51758</cdr:x>
      <cdr:y>0.11498</cdr:y>
    </cdr:from>
    <cdr:to>
      <cdr:x>0.85495</cdr:x>
      <cdr:y>0.38124</cdr:y>
    </cdr:to>
    <cdr:sp macro="" textlink="">
      <cdr:nvSpPr>
        <cdr:cNvPr id="6" name="Oval 5">
          <a:extLst xmlns:a="http://schemas.openxmlformats.org/drawingml/2006/main">
            <a:ext uri="{FF2B5EF4-FFF2-40B4-BE49-F238E27FC236}">
              <a16:creationId xmlns:a16="http://schemas.microsoft.com/office/drawing/2014/main" id="{82BB9DA4-0999-8F9A-A5B0-B3F6D81DA47F}"/>
            </a:ext>
          </a:extLst>
        </cdr:cNvPr>
        <cdr:cNvSpPr/>
      </cdr:nvSpPr>
      <cdr:spPr bwMode="auto">
        <a:xfrm xmlns:a="http://schemas.openxmlformats.org/drawingml/2006/main">
          <a:off x="4486275" y="723901"/>
          <a:ext cx="2924175" cy="167640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en-AU" kern="1200"/>
        </a:p>
      </cdr:txBody>
    </cdr:sp>
  </cdr:relSizeAnchor>
  <cdr:relSizeAnchor xmlns:cdr="http://schemas.openxmlformats.org/drawingml/2006/chartDrawing">
    <cdr:from>
      <cdr:x>0.2022</cdr:x>
      <cdr:y>0.33737</cdr:y>
    </cdr:from>
    <cdr:to>
      <cdr:x>0.47033</cdr:x>
      <cdr:y>0.74735</cdr:y>
    </cdr:to>
    <cdr:sp macro="" textlink="">
      <cdr:nvSpPr>
        <cdr:cNvPr id="7" name="Rectangle 6">
          <a:extLst xmlns:a="http://schemas.openxmlformats.org/drawingml/2006/main">
            <a:ext uri="{FF2B5EF4-FFF2-40B4-BE49-F238E27FC236}">
              <a16:creationId xmlns:a16="http://schemas.microsoft.com/office/drawing/2014/main" id="{FFDF4FCB-2F28-2006-0076-A887DACEE959}"/>
            </a:ext>
          </a:extLst>
        </cdr:cNvPr>
        <cdr:cNvSpPr/>
      </cdr:nvSpPr>
      <cdr:spPr bwMode="auto">
        <a:xfrm xmlns:a="http://schemas.openxmlformats.org/drawingml/2006/main">
          <a:off x="1752600" y="2124075"/>
          <a:ext cx="2324100" cy="2581275"/>
        </a:xfrm>
        <a:prstGeom xmlns:a="http://schemas.openxmlformats.org/drawingml/2006/main" prst="rect">
          <a:avLst/>
        </a:prstGeom>
        <a:solidFill xmlns:a="http://schemas.openxmlformats.org/drawingml/2006/main">
          <a:srgbClr val="0070C0">
            <a:alpha val="10000"/>
          </a:srgbClr>
        </a:solidFill>
        <a:ln xmlns:a="http://schemas.openxmlformats.org/drawingml/2006/main" w="15875" cap="flat" cmpd="sng" algn="ctr">
          <a:solidFill>
            <a:srgbClr val="0070C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en-AU" kern="1200"/>
        </a:p>
      </cdr:txBody>
    </cdr:sp>
  </cdr:relSizeAnchor>
  <cdr:relSizeAnchor xmlns:cdr="http://schemas.openxmlformats.org/drawingml/2006/chartDrawing">
    <cdr:from>
      <cdr:x>0.63516</cdr:x>
      <cdr:y>0.40393</cdr:y>
    </cdr:from>
    <cdr:to>
      <cdr:x>0.74066</cdr:x>
      <cdr:y>0.45688</cdr:y>
    </cdr:to>
    <cdr:sp macro="" textlink="">
      <cdr:nvSpPr>
        <cdr:cNvPr id="8" name="TextBox 7">
          <a:extLst xmlns:a="http://schemas.openxmlformats.org/drawingml/2006/main">
            <a:ext uri="{FF2B5EF4-FFF2-40B4-BE49-F238E27FC236}">
              <a16:creationId xmlns:a16="http://schemas.microsoft.com/office/drawing/2014/main" id="{4E87190A-CAB6-2A6E-3F67-AF4903A59272}"/>
            </a:ext>
          </a:extLst>
        </cdr:cNvPr>
        <cdr:cNvSpPr txBox="1"/>
      </cdr:nvSpPr>
      <cdr:spPr>
        <a:xfrm xmlns:a="http://schemas.openxmlformats.org/drawingml/2006/main">
          <a:off x="5505450" y="2543175"/>
          <a:ext cx="914400" cy="333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AU" sz="1600" kern="1200"/>
            <a:t>Rupture</a:t>
          </a:r>
        </a:p>
      </cdr:txBody>
    </cdr:sp>
  </cdr:relSizeAnchor>
  <cdr:relSizeAnchor xmlns:cdr="http://schemas.openxmlformats.org/drawingml/2006/chartDrawing">
    <cdr:from>
      <cdr:x>0.28242</cdr:x>
      <cdr:y>0.55522</cdr:y>
    </cdr:from>
    <cdr:to>
      <cdr:x>0.40989</cdr:x>
      <cdr:y>0.6112</cdr:y>
    </cdr:to>
    <cdr:sp macro="" textlink="">
      <cdr:nvSpPr>
        <cdr:cNvPr id="9" name="TextBox 8">
          <a:extLst xmlns:a="http://schemas.openxmlformats.org/drawingml/2006/main">
            <a:ext uri="{FF2B5EF4-FFF2-40B4-BE49-F238E27FC236}">
              <a16:creationId xmlns:a16="http://schemas.microsoft.com/office/drawing/2014/main" id="{C7BAD69A-01D8-079A-1B87-494592832A66}"/>
            </a:ext>
          </a:extLst>
        </cdr:cNvPr>
        <cdr:cNvSpPr txBox="1"/>
      </cdr:nvSpPr>
      <cdr:spPr>
        <a:xfrm xmlns:a="http://schemas.openxmlformats.org/drawingml/2006/main">
          <a:off x="2447925" y="3495674"/>
          <a:ext cx="11049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AU" sz="1600" kern="1200"/>
            <a:t>Dissipation</a:t>
          </a:r>
        </a:p>
      </cdr:txBody>
    </cdr:sp>
  </cdr:relSizeAnchor>
  <cdr:relSizeAnchor xmlns:cdr="http://schemas.openxmlformats.org/drawingml/2006/chartDrawing">
    <cdr:from>
      <cdr:x>0.63846</cdr:x>
      <cdr:y>0.47958</cdr:y>
    </cdr:from>
    <cdr:to>
      <cdr:x>0.74396</cdr:x>
      <cdr:y>0.5295</cdr:y>
    </cdr:to>
    <cdr:sp macro="" textlink="">
      <cdr:nvSpPr>
        <cdr:cNvPr id="10" name="TextBox 9">
          <a:extLst xmlns:a="http://schemas.openxmlformats.org/drawingml/2006/main">
            <a:ext uri="{FF2B5EF4-FFF2-40B4-BE49-F238E27FC236}">
              <a16:creationId xmlns:a16="http://schemas.microsoft.com/office/drawing/2014/main" id="{1A775F9C-F594-A286-351D-C4B6DD087BA9}"/>
            </a:ext>
          </a:extLst>
        </cdr:cNvPr>
        <cdr:cNvSpPr txBox="1"/>
      </cdr:nvSpPr>
      <cdr:spPr>
        <a:xfrm xmlns:a="http://schemas.openxmlformats.org/drawingml/2006/main">
          <a:off x="5534025" y="3019425"/>
          <a:ext cx="914400" cy="314325"/>
        </a:xfrm>
        <a:prstGeom xmlns:a="http://schemas.openxmlformats.org/drawingml/2006/main" prst="rect">
          <a:avLst/>
        </a:prstGeom>
        <a:ln xmlns:a="http://schemas.openxmlformats.org/drawingml/2006/main" w="15875">
          <a:solidFill>
            <a:schemeClr val="tx1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AU" sz="1600" kern="1200"/>
            <a:t>1m38s</a:t>
          </a:r>
        </a:p>
      </cdr:txBody>
    </cdr:sp>
  </cdr:relSizeAnchor>
  <cdr:relSizeAnchor xmlns:cdr="http://schemas.openxmlformats.org/drawingml/2006/chartDrawing">
    <cdr:from>
      <cdr:x>0.74835</cdr:x>
      <cdr:y>0.50681</cdr:y>
    </cdr:from>
    <cdr:to>
      <cdr:x>0.85275</cdr:x>
      <cdr:y>0.50681</cdr:y>
    </cdr:to>
    <cdr:cxnSp macro="">
      <cdr:nvCxnSpPr>
        <cdr:cNvPr id="13" name="Straight Arrow Connector 12">
          <a:extLst xmlns:a="http://schemas.openxmlformats.org/drawingml/2006/main">
            <a:ext uri="{FF2B5EF4-FFF2-40B4-BE49-F238E27FC236}">
              <a16:creationId xmlns:a16="http://schemas.microsoft.com/office/drawing/2014/main" id="{B8590DE9-D89E-9062-6033-2FE3C05D912D}"/>
            </a:ext>
          </a:extLst>
        </cdr:cNvPr>
        <cdr:cNvCxnSpPr/>
      </cdr:nvCxnSpPr>
      <cdr:spPr bwMode="auto">
        <a:xfrm xmlns:a="http://schemas.openxmlformats.org/drawingml/2006/main">
          <a:off x="6486525" y="3190875"/>
          <a:ext cx="904875" cy="0"/>
        </a:xfrm>
        <a:prstGeom xmlns:a="http://schemas.openxmlformats.org/drawingml/2006/main" prst="straightConnector1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158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0.55275</cdr:x>
      <cdr:y>0.50378</cdr:y>
    </cdr:from>
    <cdr:to>
      <cdr:x>0.63297</cdr:x>
      <cdr:y>0.50378</cdr:y>
    </cdr:to>
    <cdr:cxnSp macro="">
      <cdr:nvCxnSpPr>
        <cdr:cNvPr id="15" name="Straight Arrow Connector 14">
          <a:extLst xmlns:a="http://schemas.openxmlformats.org/drawingml/2006/main">
            <a:ext uri="{FF2B5EF4-FFF2-40B4-BE49-F238E27FC236}">
              <a16:creationId xmlns:a16="http://schemas.microsoft.com/office/drawing/2014/main" id="{0E288EC7-74F9-A43F-D299-959B3BDE7B7D}"/>
            </a:ext>
          </a:extLst>
        </cdr:cNvPr>
        <cdr:cNvCxnSpPr/>
      </cdr:nvCxnSpPr>
      <cdr:spPr bwMode="auto">
        <a:xfrm xmlns:a="http://schemas.openxmlformats.org/drawingml/2006/main" flipH="1">
          <a:off x="4791075" y="3171825"/>
          <a:ext cx="695325" cy="0"/>
        </a:xfrm>
        <a:prstGeom xmlns:a="http://schemas.openxmlformats.org/drawingml/2006/main" prst="straightConnector1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158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585787</xdr:colOff>
      <xdr:row>3</xdr:row>
      <xdr:rowOff>123825</xdr:rowOff>
    </xdr:from>
    <xdr:to>
      <xdr:col>25</xdr:col>
      <xdr:colOff>219075</xdr:colOff>
      <xdr:row>46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zoomScaleNormal="100" workbookViewId="0">
      <pane ySplit="1" topLeftCell="A2" activePane="bottomLeft" state="frozen"/>
      <selection pane="bottomLeft" activeCell="A8" sqref="A8:A9"/>
    </sheetView>
  </sheetViews>
  <sheetFormatPr defaultColWidth="11.5703125" defaultRowHeight="12.75" x14ac:dyDescent="0.2"/>
  <cols>
    <col min="1" max="1" width="12.140625" bestFit="1" customWidth="1"/>
    <col min="2" max="2" width="11.28515625" style="12" customWidth="1"/>
    <col min="3" max="3" width="10.5703125" style="1" customWidth="1"/>
    <col min="4" max="4" width="11" style="1" customWidth="1"/>
    <col min="5" max="5" width="9.140625" style="13" customWidth="1"/>
    <col min="6" max="6" width="10.7109375" style="13" customWidth="1"/>
    <col min="7" max="7" width="14.5703125" style="2" customWidth="1"/>
    <col min="8" max="8" width="74" customWidth="1"/>
  </cols>
  <sheetData>
    <row r="1" spans="1:8" ht="50.25" customHeight="1" x14ac:dyDescent="0.2">
      <c r="B1" s="17"/>
      <c r="C1" s="8" t="s">
        <v>0</v>
      </c>
      <c r="D1" s="8" t="s">
        <v>1</v>
      </c>
      <c r="E1" s="14" t="s">
        <v>3</v>
      </c>
      <c r="F1" s="8" t="s">
        <v>2</v>
      </c>
      <c r="G1" s="18" t="s">
        <v>86</v>
      </c>
      <c r="H1" s="9" t="s">
        <v>81</v>
      </c>
    </row>
    <row r="2" spans="1:8" x14ac:dyDescent="0.2">
      <c r="B2" s="16">
        <f>_xlfn.DAYS(C2,Located!$C$3)+((VALUE(LEFT(D2,2))/24)+(VALUE(RIGHT(D2,2))/60/24))-((VALUE(LEFT(Located!$D$3,2))/24)+(VALUE(RIGHT(Located!$D$3,2))/60))</f>
        <v>-17.791666666666668</v>
      </c>
      <c r="C2" s="15" t="s">
        <v>116</v>
      </c>
      <c r="D2" s="7" t="s">
        <v>8</v>
      </c>
      <c r="E2" s="10"/>
      <c r="F2" s="10"/>
      <c r="G2" s="5"/>
      <c r="H2" s="4"/>
    </row>
    <row r="3" spans="1:8" x14ac:dyDescent="0.2">
      <c r="A3" s="23">
        <f>_xlfn.DAYS(C3,Located!$C$3)+(((VALUE(LEFT(D3,2))/24)+(VALUE(RIGHT(D3,2))/1440))-((VALUE(LEFT(Located!$D$3,2))/24)+(VALUE(RIGHT(Located!$D$3,2))/1440)))</f>
        <v>0</v>
      </c>
      <c r="B3" s="23">
        <f>_xlfn.DAYS(C3,Located!$C$3)+(((VALUE(LEFT(D3,2))/24)+(VALUE(RIGHT(D3,2))/1440))-((VALUE(LEFT(Located!$D$3,2))/24)+(VALUE(RIGHT(Located!$D$3,2))/1440)))</f>
        <v>0</v>
      </c>
      <c r="C3" s="15" t="s">
        <v>83</v>
      </c>
      <c r="D3" s="7" t="s">
        <v>12</v>
      </c>
      <c r="E3" s="10">
        <v>-25.062000000000001</v>
      </c>
      <c r="F3" s="10">
        <v>151.35599999999999</v>
      </c>
      <c r="G3" s="5">
        <v>2.1</v>
      </c>
      <c r="H3" s="4"/>
    </row>
    <row r="4" spans="1:8" x14ac:dyDescent="0.2">
      <c r="A4" s="23">
        <f>_xlfn.DAYS(C4,Located!$C$3)+(((VALUE(LEFT(D4,2))/24)+(VALUE(RIGHT(D4,2))/1440))-((VALUE(LEFT(Located!$D$3,2))/24)+(VALUE(RIGHT(Located!$D$3,2))/1440)))</f>
        <v>1.388888888888884E-3</v>
      </c>
      <c r="B4" s="20">
        <f>_xlfn.DAYS(C4,Located!$C$3)+(((VALUE(LEFT(D4,2))/24)+(VALUE(RIGHT(D4,2))/1440))-((VALUE(LEFT(Located!$D$3,2))/24)+(VALUE(RIGHT(Located!$D$3,2))/1440)))</f>
        <v>1.388888888888884E-3</v>
      </c>
      <c r="C4" s="15" t="s">
        <v>83</v>
      </c>
      <c r="D4" s="7" t="s">
        <v>13</v>
      </c>
      <c r="E4" s="10">
        <v>-25.065999999999999</v>
      </c>
      <c r="F4" s="10">
        <v>151.18100000000001</v>
      </c>
      <c r="G4" s="5">
        <v>1.4</v>
      </c>
      <c r="H4" s="4"/>
    </row>
    <row r="5" spans="1:8" x14ac:dyDescent="0.2">
      <c r="A5" s="23">
        <f>_xlfn.DAYS(C5,Located!$C$3)+(((VALUE(LEFT(D5,2))/24)+(VALUE(RIGHT(D5,2))/1440))-((VALUE(LEFT(Located!$D$3,2))/24)+(VALUE(RIGHT(Located!$D$3,2))/1440)))</f>
        <v>6.8055555555555647E-2</v>
      </c>
      <c r="B5" s="20">
        <f>_xlfn.DAYS(C5,Located!$C$3)+(((VALUE(LEFT(D5,2))/24)+(VALUE(RIGHT(D5,2))/1440))-((VALUE(LEFT(Located!$D$3,2))/24)+(VALUE(RIGHT(Located!$D$3,2))/1440)))</f>
        <v>6.8055555555555647E-2</v>
      </c>
      <c r="C5" s="15" t="s">
        <v>83</v>
      </c>
      <c r="D5" s="7" t="s">
        <v>15</v>
      </c>
      <c r="E5" s="10">
        <v>-25.077000000000002</v>
      </c>
      <c r="F5" s="10">
        <v>151.42400000000001</v>
      </c>
      <c r="G5" s="5">
        <v>1.9</v>
      </c>
      <c r="H5" s="4"/>
    </row>
    <row r="6" spans="1:8" x14ac:dyDescent="0.2">
      <c r="A6" s="23">
        <f>_xlfn.DAYS(C6,Located!$C$3)+(((VALUE(LEFT(D6,2))/24)+(VALUE(RIGHT(D6,2))/1440))-((VALUE(LEFT(Located!$D$3,2))/24)+(VALUE(RIGHT(Located!$D$3,2))/1440)))</f>
        <v>0.45902777777777781</v>
      </c>
      <c r="B6" s="23">
        <f>_xlfn.DAYS(C6,Located!$C$6)+(((VALUE(LEFT(D6,2))/24)+(VALUE(RIGHT(D6,2))/1440))-((VALUE(LEFT(Located!$D$6,2))/24)+(VALUE(RIGHT(Located!$D$6,2))/1440)))</f>
        <v>0</v>
      </c>
      <c r="C6" s="15" t="s">
        <v>84</v>
      </c>
      <c r="D6" s="7" t="s">
        <v>4</v>
      </c>
      <c r="E6" s="10">
        <v>-25.068999999999999</v>
      </c>
      <c r="F6" s="10">
        <v>151.376</v>
      </c>
      <c r="G6" s="5">
        <v>1.9</v>
      </c>
      <c r="H6" s="4"/>
    </row>
    <row r="7" spans="1:8" x14ac:dyDescent="0.2">
      <c r="A7" s="23">
        <f>_xlfn.DAYS(C7,Located!$C$3)+(((VALUE(LEFT(D7,2))/24)+(VALUE(RIGHT(D7,2))/1440))-((VALUE(LEFT(Located!$D$3,2))/24)+(VALUE(RIGHT(Located!$D$3,2))/1440)))</f>
        <v>6.0250000000000004</v>
      </c>
      <c r="B7" s="22">
        <f>_xlfn.DAYS(C7,Located!$C$7)+(((VALUE(LEFT(D7,2))/24)+(VALUE(RIGHT(D7,2))/1440))-((VALUE(LEFT(Located!$D$7,2))/24)+(VALUE(RIGHT(Located!$D$7,2))/1440)))</f>
        <v>0</v>
      </c>
      <c r="C7" s="15" t="s">
        <v>88</v>
      </c>
      <c r="D7" s="7" t="s">
        <v>10</v>
      </c>
      <c r="E7" s="10">
        <v>-25.004999999999999</v>
      </c>
      <c r="F7" s="10">
        <v>151.191</v>
      </c>
      <c r="G7" s="5">
        <v>1.3</v>
      </c>
      <c r="H7" s="4"/>
    </row>
    <row r="8" spans="1:8" x14ac:dyDescent="0.2">
      <c r="A8" s="23">
        <f>_xlfn.DAYS(C8,Located!$C$3)+(((VALUE(LEFT(D8,2))/24)+(VALUE(RIGHT(D8,2))/1440))-((VALUE(LEFT(Located!$D$3,2))/24)+(VALUE(RIGHT(Located!$D$3,2))/1440)))</f>
        <v>8.5041666666666664</v>
      </c>
      <c r="B8" s="24">
        <f>_xlfn.DAYS(C8,Located!$C$8)+(((VALUE(LEFT(D8,2))/24)+(VALUE(RIGHT(D8,2))/1440))-((VALUE(LEFT(Located!$D$8,2))/24)+(VALUE(RIGHT(Located!$D$8,2))/1440)))</f>
        <v>0</v>
      </c>
      <c r="C8" s="15" t="s">
        <v>89</v>
      </c>
      <c r="D8" s="7" t="s">
        <v>90</v>
      </c>
      <c r="E8" s="10">
        <v>-24.998999999999999</v>
      </c>
      <c r="F8" s="10">
        <v>151.429</v>
      </c>
      <c r="G8" s="5">
        <v>1.5</v>
      </c>
      <c r="H8" s="4"/>
    </row>
    <row r="9" spans="1:8" x14ac:dyDescent="0.2">
      <c r="A9" s="23">
        <f>_xlfn.DAYS(C9,Located!$C$3)+(((VALUE(LEFT(D9,2))/24)+(VALUE(RIGHT(D9,2))/1440))-((VALUE(LEFT(Located!$D$3,2))/24)+(VALUE(RIGHT(Located!$D$3,2))/1440)))</f>
        <v>13.282638888888888</v>
      </c>
      <c r="B9" s="11"/>
      <c r="C9" s="15" t="s">
        <v>123</v>
      </c>
      <c r="D9" s="7" t="s">
        <v>124</v>
      </c>
      <c r="E9" s="10">
        <v>-25.068999999999999</v>
      </c>
      <c r="F9" s="10">
        <v>151.46899999999999</v>
      </c>
      <c r="G9" s="5">
        <v>1.9</v>
      </c>
      <c r="H9" s="4"/>
    </row>
    <row r="10" spans="1:8" x14ac:dyDescent="0.2">
      <c r="B10" s="11"/>
      <c r="C10" s="15"/>
      <c r="D10" s="7"/>
      <c r="E10" s="10"/>
      <c r="F10" s="10"/>
      <c r="G10" s="5"/>
      <c r="H10" s="4"/>
    </row>
    <row r="11" spans="1:8" x14ac:dyDescent="0.2">
      <c r="B11" s="11"/>
      <c r="C11" s="15"/>
      <c r="D11" s="7"/>
      <c r="E11" s="10"/>
      <c r="F11" s="10"/>
      <c r="G11" s="5"/>
      <c r="H11" s="4"/>
    </row>
    <row r="12" spans="1:8" x14ac:dyDescent="0.2">
      <c r="B12" s="11"/>
      <c r="C12" s="15"/>
      <c r="D12" s="7"/>
      <c r="E12" s="10"/>
      <c r="F12" s="10"/>
      <c r="G12" s="5"/>
      <c r="H12" s="4"/>
    </row>
    <row r="13" spans="1:8" x14ac:dyDescent="0.2">
      <c r="B13" s="11"/>
      <c r="C13" s="15"/>
      <c r="D13" s="7"/>
      <c r="E13" s="10"/>
      <c r="F13" s="10"/>
      <c r="G13" s="5"/>
      <c r="H13" s="4"/>
    </row>
    <row r="14" spans="1:8" x14ac:dyDescent="0.2">
      <c r="B14" s="11"/>
      <c r="C14" s="15"/>
      <c r="D14" s="7"/>
      <c r="E14" s="10"/>
      <c r="F14" s="10"/>
      <c r="G14" s="5"/>
      <c r="H14" s="4"/>
    </row>
    <row r="15" spans="1:8" x14ac:dyDescent="0.2">
      <c r="B15" s="11"/>
      <c r="C15" s="15"/>
      <c r="D15" s="7"/>
      <c r="E15" s="10"/>
      <c r="F15" s="10"/>
      <c r="G15" s="5"/>
      <c r="H15" s="4"/>
    </row>
    <row r="16" spans="1:8" x14ac:dyDescent="0.2">
      <c r="B16" s="11"/>
      <c r="C16" s="7"/>
      <c r="D16" s="7"/>
      <c r="E16" s="10"/>
      <c r="F16" s="10"/>
      <c r="G16" s="5"/>
      <c r="H16" s="4"/>
    </row>
    <row r="17" spans="2:8" x14ac:dyDescent="0.2">
      <c r="B17" s="11"/>
      <c r="C17" s="15" t="s">
        <v>87</v>
      </c>
      <c r="D17" s="7"/>
      <c r="E17" s="10"/>
      <c r="F17" s="10"/>
      <c r="G17" s="5"/>
      <c r="H17" s="4"/>
    </row>
    <row r="20" spans="2:8" x14ac:dyDescent="0.2">
      <c r="B20" s="19"/>
    </row>
  </sheetData>
  <sheetProtection selectLockedCells="1" selectUnlockedCells="1"/>
  <sortState xmlns:xlrd2="http://schemas.microsoft.com/office/spreadsheetml/2017/richdata2" ref="B2:F1067">
    <sortCondition ref="C2:C1067"/>
    <sortCondition ref="D2:D1067"/>
  </sortState>
  <phoneticPr fontId="11" type="noConversion"/>
  <pageMargins left="0.78749999999999998" right="0.78749999999999998" top="1.0249999999999999" bottom="1.0249999999999999" header="0.78749999999999998" footer="0.78749999999999998"/>
  <pageSetup paperSize="9" scale="55" orientation="portrait" useFirstPageNumber="1" horizontalDpi="300" verticalDpi="300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64D1F-38CD-44D2-B553-11A1494D1D87}">
  <dimension ref="A1:F62"/>
  <sheetViews>
    <sheetView zoomScaleNormal="100" workbookViewId="0">
      <pane ySplit="1" topLeftCell="A41" activePane="bottomLeft" state="frozen"/>
      <selection pane="bottomLeft" activeCell="A47" sqref="A47:A51"/>
    </sheetView>
  </sheetViews>
  <sheetFormatPr defaultColWidth="11.5703125" defaultRowHeight="12.75" x14ac:dyDescent="0.2"/>
  <cols>
    <col min="2" max="2" width="11.28515625" style="12" customWidth="1"/>
    <col min="3" max="3" width="10.5703125" style="1" customWidth="1"/>
    <col min="4" max="4" width="11" style="1" customWidth="1"/>
    <col min="5" max="5" width="14.5703125" style="2" customWidth="1"/>
    <col min="6" max="6" width="74" customWidth="1"/>
  </cols>
  <sheetData>
    <row r="1" spans="1:6" ht="50.25" customHeight="1" x14ac:dyDescent="0.2">
      <c r="B1" s="17"/>
      <c r="C1" s="8" t="s">
        <v>0</v>
      </c>
      <c r="D1" s="8" t="s">
        <v>1</v>
      </c>
      <c r="E1" s="18" t="s">
        <v>86</v>
      </c>
      <c r="F1" s="9" t="s">
        <v>81</v>
      </c>
    </row>
    <row r="2" spans="1:6" x14ac:dyDescent="0.2">
      <c r="B2" s="16">
        <f>_xlfn.DAYS(C2,Located!$C$3)+((VALUE(LEFT(D2,2))/24)+(VALUE(RIGHT(D2,2))/60/24))-((VALUE(LEFT(Located!$D$3,2))/24)+(VALUE(RIGHT(Located!$D$3,2))/60))</f>
        <v>-17.791666666666668</v>
      </c>
      <c r="C2" s="15" t="s">
        <v>116</v>
      </c>
      <c r="D2" s="7" t="s">
        <v>8</v>
      </c>
      <c r="E2" s="5"/>
      <c r="F2" s="4"/>
    </row>
    <row r="3" spans="1:6" x14ac:dyDescent="0.2">
      <c r="A3" s="23">
        <f>_xlfn.DAYS(C3,Located!$C$3)+(((VALUE(LEFT(D3,2))/24)+(VALUE(RIGHT(D3,2))/1440))-((VALUE(LEFT(Located!$D$3,2))/24)+(VALUE(RIGHT(Located!$D$3,2))/1440)))</f>
        <v>1.6666666666666718E-2</v>
      </c>
      <c r="B3" s="23">
        <f>_xlfn.DAYS(C3,Located!$C$3)+(((VALUE(LEFT(D3,2))/24)+(VALUE(RIGHT(D3,2))/1440))-((VALUE(LEFT(Located!$D$3,2))/24)+(VALUE(RIGHT(Located!$D$3,2))/1440)))</f>
        <v>1.6666666666666718E-2</v>
      </c>
      <c r="C3" s="15" t="s">
        <v>83</v>
      </c>
      <c r="D3" s="7" t="s">
        <v>18</v>
      </c>
      <c r="E3" s="5">
        <v>-0.7</v>
      </c>
      <c r="F3" s="4"/>
    </row>
    <row r="4" spans="1:6" x14ac:dyDescent="0.2">
      <c r="A4" s="23">
        <f>_xlfn.DAYS(C4,Located!$C$3)+(((VALUE(LEFT(D4,2))/24)+(VALUE(RIGHT(D4,2))/1440))-((VALUE(LEFT(Located!$D$3,2))/24)+(VALUE(RIGHT(Located!$D$3,2))/1440)))</f>
        <v>1.736111111111116E-2</v>
      </c>
      <c r="B4" s="23">
        <f>_xlfn.DAYS(C4,Located!$C$3)+(((VALUE(LEFT(D4,2))/24)+(VALUE(RIGHT(D4,2))/1440))-((VALUE(LEFT(Located!$D$3,2))/24)+(VALUE(RIGHT(Located!$D$3,2))/1440)))</f>
        <v>1.736111111111116E-2</v>
      </c>
      <c r="C4" s="15" t="s">
        <v>83</v>
      </c>
      <c r="D4" s="7" t="s">
        <v>26</v>
      </c>
      <c r="E4" s="5">
        <v>-0.3</v>
      </c>
      <c r="F4" s="4"/>
    </row>
    <row r="5" spans="1:6" x14ac:dyDescent="0.2">
      <c r="A5" s="23">
        <f>_xlfn.DAYS(C5,Located!$C$3)+(((VALUE(LEFT(D5,2))/24)+(VALUE(RIGHT(D5,2))/1440))-((VALUE(LEFT(Located!$D$3,2))/24)+(VALUE(RIGHT(Located!$D$3,2))/1440)))</f>
        <v>2.0138888888888928E-2</v>
      </c>
      <c r="B5" s="23">
        <f>_xlfn.DAYS(C5,Located!$C$3)+(((VALUE(LEFT(D5,2))/24)+(VALUE(RIGHT(D5,2))/1440))-((VALUE(LEFT(Located!$D$3,2))/24)+(VALUE(RIGHT(Located!$D$3,2))/1440)))</f>
        <v>2.0138888888888928E-2</v>
      </c>
      <c r="C5" s="15" t="s">
        <v>83</v>
      </c>
      <c r="D5" s="7" t="s">
        <v>28</v>
      </c>
      <c r="E5" s="5">
        <v>-0.2</v>
      </c>
      <c r="F5" s="4"/>
    </row>
    <row r="6" spans="1:6" x14ac:dyDescent="0.2">
      <c r="A6" s="23">
        <f>_xlfn.DAYS(C6,Located!$C$3)+(((VALUE(LEFT(D6,2))/24)+(VALUE(RIGHT(D6,2))/1440))-((VALUE(LEFT(Located!$D$3,2))/24)+(VALUE(RIGHT(Located!$D$3,2))/1440)))</f>
        <v>4.9305555555555602E-2</v>
      </c>
      <c r="B6" s="23">
        <f>_xlfn.DAYS(C6,Located!$C$3)+(((VALUE(LEFT(D6,2))/24)+(VALUE(RIGHT(D6,2))/1440))-((VALUE(LEFT(Located!$D$3,2))/24)+(VALUE(RIGHT(Located!$D$3,2))/1440)))</f>
        <v>4.9305555555555602E-2</v>
      </c>
      <c r="C6" s="15" t="s">
        <v>83</v>
      </c>
      <c r="D6" s="7" t="s">
        <v>20</v>
      </c>
      <c r="E6" s="5">
        <v>-0.1</v>
      </c>
      <c r="F6" s="4"/>
    </row>
    <row r="7" spans="1:6" x14ac:dyDescent="0.2">
      <c r="A7" s="23">
        <f>_xlfn.DAYS(C7,Located!$C$3)+(((VALUE(LEFT(D7,2))/24)+(VALUE(RIGHT(D7,2))/1440))-((VALUE(LEFT(Located!$D$3,2))/24)+(VALUE(RIGHT(Located!$D$3,2))/1440)))</f>
        <v>5.0000000000000044E-2</v>
      </c>
      <c r="B7" s="23">
        <f>_xlfn.DAYS(C7,Located!$C$3)+(((VALUE(LEFT(D7,2))/24)+(VALUE(RIGHT(D7,2))/1440))-((VALUE(LEFT(Located!$D$3,2))/24)+(VALUE(RIGHT(Located!$D$3,2))/1440)))</f>
        <v>5.0000000000000044E-2</v>
      </c>
      <c r="C7" s="15" t="s">
        <v>83</v>
      </c>
      <c r="D7" s="7" t="s">
        <v>91</v>
      </c>
      <c r="E7" s="5">
        <v>-0.4</v>
      </c>
      <c r="F7" s="4"/>
    </row>
    <row r="8" spans="1:6" x14ac:dyDescent="0.2">
      <c r="A8" s="23">
        <f>_xlfn.DAYS(C8,Located!$C$3)+(((VALUE(LEFT(D8,2))/24)+(VALUE(RIGHT(D8,2))/1440))-((VALUE(LEFT(Located!$D$3,2))/24)+(VALUE(RIGHT(Located!$D$3,2))/1440)))</f>
        <v>5.555555555555558E-2</v>
      </c>
      <c r="B8" s="23">
        <f>_xlfn.DAYS(C8,Located!$C$3)+(((VALUE(LEFT(D8,2))/24)+(VALUE(RIGHT(D8,2))/1440))-((VALUE(LEFT(Located!$D$3,2))/24)+(VALUE(RIGHT(Located!$D$3,2))/1440)))</f>
        <v>5.555555555555558E-2</v>
      </c>
      <c r="C8" s="15" t="s">
        <v>83</v>
      </c>
      <c r="D8" s="7" t="s">
        <v>14</v>
      </c>
      <c r="E8" s="5">
        <v>-0.6</v>
      </c>
      <c r="F8" s="4"/>
    </row>
    <row r="9" spans="1:6" x14ac:dyDescent="0.2">
      <c r="A9" s="23">
        <f>_xlfn.DAYS(C9,Located!$C$3)+(((VALUE(LEFT(D9,2))/24)+(VALUE(RIGHT(D9,2))/1440))-((VALUE(LEFT(Located!$D$3,2))/24)+(VALUE(RIGHT(Located!$D$3,2))/1440)))</f>
        <v>0.27083333333333337</v>
      </c>
      <c r="B9" s="23">
        <f>_xlfn.DAYS(C9,Located!$C$6)+(((VALUE(LEFT(D9,2))/24)+(VALUE(RIGHT(D9,2))/1440))-((VALUE(LEFT(Located!$D$6,2))/24)+(VALUE(RIGHT(Located!$D$6,2))/1440)))</f>
        <v>-0.18819444444444444</v>
      </c>
      <c r="C9" s="15" t="s">
        <v>84</v>
      </c>
      <c r="D9" s="7" t="s">
        <v>21</v>
      </c>
      <c r="E9" s="5">
        <v>0.5</v>
      </c>
      <c r="F9" s="4"/>
    </row>
    <row r="10" spans="1:6" x14ac:dyDescent="0.2">
      <c r="A10" s="23">
        <f>_xlfn.DAYS(C10,Located!$C$3)+(((VALUE(LEFT(D10,2))/24)+(VALUE(RIGHT(D10,2))/1440))-((VALUE(LEFT(Located!$D$3,2))/24)+(VALUE(RIGHT(Located!$D$3,2))/1440)))</f>
        <v>0.27569444444444446</v>
      </c>
      <c r="B10" s="23">
        <f>_xlfn.DAYS(C10,Located!$C$6)+(((VALUE(LEFT(D10,2))/24)+(VALUE(RIGHT(D10,2))/1440))-((VALUE(LEFT(Located!$D$6,2))/24)+(VALUE(RIGHT(Located!$D$6,2))/1440)))</f>
        <v>-0.18333333333333335</v>
      </c>
      <c r="C10" s="15" t="s">
        <v>84</v>
      </c>
      <c r="D10" s="7" t="s">
        <v>92</v>
      </c>
      <c r="E10" s="5">
        <v>-0.6</v>
      </c>
      <c r="F10" s="4"/>
    </row>
    <row r="11" spans="1:6" x14ac:dyDescent="0.2">
      <c r="A11" s="23">
        <f>_xlfn.DAYS(C11,Located!$C$3)+(((VALUE(LEFT(D11,2))/24)+(VALUE(RIGHT(D11,2))/1440))-((VALUE(LEFT(Located!$D$3,2))/24)+(VALUE(RIGHT(Located!$D$3,2))/1440)))</f>
        <v>0.37222222222222223</v>
      </c>
      <c r="B11" s="23">
        <f>_xlfn.DAYS(C11,Located!$C$6)+(((VALUE(LEFT(D11,2))/24)+(VALUE(RIGHT(D11,2))/1440))-((VALUE(LEFT(Located!$D$6,2))/24)+(VALUE(RIGHT(Located!$D$6,2))/1440)))</f>
        <v>-8.6805555555555552E-2</v>
      </c>
      <c r="C11" s="15" t="s">
        <v>84</v>
      </c>
      <c r="D11" s="7" t="s">
        <v>25</v>
      </c>
      <c r="E11" s="5">
        <v>0.8</v>
      </c>
      <c r="F11" s="4"/>
    </row>
    <row r="12" spans="1:6" x14ac:dyDescent="0.2">
      <c r="A12" s="23">
        <f>_xlfn.DAYS(C12,Located!$C$3)+(((VALUE(LEFT(D12,2))/24)+(VALUE(RIGHT(D12,2))/1440))-((VALUE(LEFT(Located!$D$3,2))/24)+(VALUE(RIGHT(Located!$D$3,2))/1440)))</f>
        <v>0.46527777777777779</v>
      </c>
      <c r="B12" s="23">
        <f>_xlfn.DAYS(C12,Located!$C$6)+(((VALUE(LEFT(D12,2))/24)+(VALUE(RIGHT(D12,2))/1440))-((VALUE(LEFT(Located!$D$6,2))/24)+(VALUE(RIGHT(Located!$D$6,2))/1440)))</f>
        <v>6.2499999999999778E-3</v>
      </c>
      <c r="C12" s="15" t="s">
        <v>84</v>
      </c>
      <c r="D12" s="7" t="s">
        <v>93</v>
      </c>
      <c r="E12" s="5">
        <v>-0.3</v>
      </c>
      <c r="F12" s="4"/>
    </row>
    <row r="13" spans="1:6" x14ac:dyDescent="0.2">
      <c r="A13" s="23">
        <f>_xlfn.DAYS(C13,Located!$C$3)+(((VALUE(LEFT(D13,2))/24)+(VALUE(RIGHT(D13,2))/1440))-((VALUE(LEFT(Located!$D$3,2))/24)+(VALUE(RIGHT(Located!$D$3,2))/1440)))</f>
        <v>0.46597222222222223</v>
      </c>
      <c r="B13" s="23">
        <f>_xlfn.DAYS(C13,Located!$C$6)+(((VALUE(LEFT(D13,2))/24)+(VALUE(RIGHT(D13,2))/1440))-((VALUE(LEFT(Located!$D$6,2))/24)+(VALUE(RIGHT(Located!$D$6,2))/1440)))</f>
        <v>6.9444444444444198E-3</v>
      </c>
      <c r="C13" s="15" t="s">
        <v>84</v>
      </c>
      <c r="D13" s="7" t="s">
        <v>94</v>
      </c>
      <c r="E13" s="5">
        <v>0.2</v>
      </c>
      <c r="F13" s="4"/>
    </row>
    <row r="14" spans="1:6" x14ac:dyDescent="0.2">
      <c r="A14" s="23">
        <f>_xlfn.DAYS(C14,Located!$C$3)+(((VALUE(LEFT(D14,2))/24)+(VALUE(RIGHT(D14,2))/1440))-((VALUE(LEFT(Located!$D$3,2))/24)+(VALUE(RIGHT(Located!$D$3,2))/1440)))</f>
        <v>0.47430555555555554</v>
      </c>
      <c r="B14" s="23">
        <f>_xlfn.DAYS(C14,Located!$C$6)+(((VALUE(LEFT(D14,2))/24)+(VALUE(RIGHT(D14,2))/1440))-((VALUE(LEFT(Located!$D$6,2))/24)+(VALUE(RIGHT(Located!$D$6,2))/1440)))</f>
        <v>1.5277777777777779E-2</v>
      </c>
      <c r="C14" s="15" t="s">
        <v>84</v>
      </c>
      <c r="D14" s="7" t="s">
        <v>5</v>
      </c>
      <c r="E14" s="5">
        <v>0.4</v>
      </c>
      <c r="F14" s="4"/>
    </row>
    <row r="15" spans="1:6" x14ac:dyDescent="0.2">
      <c r="A15" s="23">
        <f>_xlfn.DAYS(C15,Located!$C$3)+(((VALUE(LEFT(D15,2))/24)+(VALUE(RIGHT(D15,2))/1440))-((VALUE(LEFT(Located!$D$3,2))/24)+(VALUE(RIGHT(Located!$D$3,2))/1440)))</f>
        <v>0.4770833333333333</v>
      </c>
      <c r="B15" s="23">
        <f>_xlfn.DAYS(C15,Located!$C$6)+(((VALUE(LEFT(D15,2))/24)+(VALUE(RIGHT(D15,2))/1440))-((VALUE(LEFT(Located!$D$6,2))/24)+(VALUE(RIGHT(Located!$D$6,2))/1440)))</f>
        <v>1.8055555555555547E-2</v>
      </c>
      <c r="C15" s="15" t="s">
        <v>84</v>
      </c>
      <c r="D15" s="7" t="s">
        <v>95</v>
      </c>
      <c r="E15" s="5">
        <v>0</v>
      </c>
      <c r="F15" s="4"/>
    </row>
    <row r="16" spans="1:6" x14ac:dyDescent="0.2">
      <c r="A16" s="23">
        <f>_xlfn.DAYS(C16,Located!$C$3)+(((VALUE(LEFT(D16,2))/24)+(VALUE(RIGHT(D16,2))/1440))-((VALUE(LEFT(Located!$D$3,2))/24)+(VALUE(RIGHT(Located!$D$3,2))/1440)))</f>
        <v>0.4868055555555556</v>
      </c>
      <c r="B16" s="23">
        <f>_xlfn.DAYS(C16,Located!$C$6)+(((VALUE(LEFT(D16,2))/24)+(VALUE(RIGHT(D16,2))/1440))-((VALUE(LEFT(Located!$D$6,2))/24)+(VALUE(RIGHT(Located!$D$6,2))/1440)))</f>
        <v>2.777777777777779E-2</v>
      </c>
      <c r="C16" s="15" t="s">
        <v>84</v>
      </c>
      <c r="D16" s="7" t="s">
        <v>6</v>
      </c>
      <c r="E16" s="5">
        <v>-0.3</v>
      </c>
      <c r="F16" s="4"/>
    </row>
    <row r="17" spans="1:6" x14ac:dyDescent="0.2">
      <c r="A17" s="23">
        <f>_xlfn.DAYS(C17,Located!$C$3)+(((VALUE(LEFT(D17,2))/24)+(VALUE(RIGHT(D17,2))/1440))-((VALUE(LEFT(Located!$D$3,2))/24)+(VALUE(RIGHT(Located!$D$3,2))/1440)))</f>
        <v>0.50069444444444455</v>
      </c>
      <c r="B17" s="23">
        <f>_xlfn.DAYS(C17,Located!$C$6)+(((VALUE(LEFT(D17,2))/24)+(VALUE(RIGHT(D17,2))/1440))-((VALUE(LEFT(Located!$D$6,2))/24)+(VALUE(RIGHT(Located!$D$6,2))/1440)))</f>
        <v>4.1666666666666685E-2</v>
      </c>
      <c r="C17" s="15" t="s">
        <v>84</v>
      </c>
      <c r="D17" s="7" t="s">
        <v>96</v>
      </c>
      <c r="E17" s="5">
        <v>0.1</v>
      </c>
      <c r="F17" s="4"/>
    </row>
    <row r="18" spans="1:6" x14ac:dyDescent="0.2">
      <c r="A18" s="23">
        <f>_xlfn.DAYS(C18,Located!$C$3)+(((VALUE(LEFT(D18,2))/24)+(VALUE(RIGHT(D18,2))/1440))-((VALUE(LEFT(Located!$D$3,2))/24)+(VALUE(RIGHT(Located!$D$3,2))/1440)))</f>
        <v>0.5097222222222223</v>
      </c>
      <c r="B18" s="23">
        <f>_xlfn.DAYS(C18,Located!$C$6)+(((VALUE(LEFT(D18,2))/24)+(VALUE(RIGHT(D18,2))/1440))-((VALUE(LEFT(Located!$D$6,2))/24)+(VALUE(RIGHT(Located!$D$6,2))/1440)))</f>
        <v>5.0694444444444486E-2</v>
      </c>
      <c r="C18" s="15" t="s">
        <v>84</v>
      </c>
      <c r="D18" s="7" t="s">
        <v>97</v>
      </c>
      <c r="E18" s="5">
        <v>-0.1</v>
      </c>
      <c r="F18" s="4"/>
    </row>
    <row r="19" spans="1:6" x14ac:dyDescent="0.2">
      <c r="A19" s="23">
        <f>_xlfn.DAYS(C19,Located!$C$3)+(((VALUE(LEFT(D19,2))/24)+(VALUE(RIGHT(D19,2))/1440))-((VALUE(LEFT(Located!$D$3,2))/24)+(VALUE(RIGHT(Located!$D$3,2))/1440)))</f>
        <v>0.54166666666666674</v>
      </c>
      <c r="B19" s="23">
        <f>_xlfn.DAYS(C19,Located!$C$6)+(((VALUE(LEFT(D19,2))/24)+(VALUE(RIGHT(D19,2))/1440))-((VALUE(LEFT(Located!$D$6,2))/24)+(VALUE(RIGHT(Located!$D$6,2))/1440)))</f>
        <v>8.2638888888888873E-2</v>
      </c>
      <c r="C19" s="15" t="s">
        <v>84</v>
      </c>
      <c r="D19" s="7" t="s">
        <v>98</v>
      </c>
      <c r="E19" s="5">
        <v>0.5</v>
      </c>
      <c r="F19" s="4"/>
    </row>
    <row r="20" spans="1:6" x14ac:dyDescent="0.2">
      <c r="A20" s="23">
        <f>_xlfn.DAYS(C20,Located!$C$3)+(((VALUE(LEFT(D20,2))/24)+(VALUE(RIGHT(D20,2))/1440))-((VALUE(LEFT(Located!$D$3,2))/24)+(VALUE(RIGHT(Located!$D$3,2))/1440)))</f>
        <v>0.54513888888888884</v>
      </c>
      <c r="B20" s="23">
        <f>_xlfn.DAYS(C20,Located!$C$6)+(((VALUE(LEFT(D20,2))/24)+(VALUE(RIGHT(D20,2))/1440))-((VALUE(LEFT(Located!$D$6,2))/24)+(VALUE(RIGHT(Located!$D$6,2))/1440)))</f>
        <v>8.6111111111111083E-2</v>
      </c>
      <c r="C20" s="15" t="s">
        <v>84</v>
      </c>
      <c r="D20" s="7" t="s">
        <v>99</v>
      </c>
      <c r="E20" s="5">
        <v>-0.3</v>
      </c>
      <c r="F20" s="4"/>
    </row>
    <row r="21" spans="1:6" x14ac:dyDescent="0.2">
      <c r="A21" s="23">
        <f>_xlfn.DAYS(C21,Located!$C$3)+(((VALUE(LEFT(D21,2))/24)+(VALUE(RIGHT(D21,2))/1440))-((VALUE(LEFT(Located!$D$3,2))/24)+(VALUE(RIGHT(Located!$D$3,2))/1440)))</f>
        <v>0.57291666666666674</v>
      </c>
      <c r="B21" s="23">
        <f>_xlfn.DAYS(C21,Located!$C$6)+(((VALUE(LEFT(D21,2))/24)+(VALUE(RIGHT(D21,2))/1440))-((VALUE(LEFT(Located!$D$6,2))/24)+(VALUE(RIGHT(Located!$D$6,2))/1440)))</f>
        <v>0.11388888888888887</v>
      </c>
      <c r="C21" s="15" t="s">
        <v>84</v>
      </c>
      <c r="D21" s="7" t="s">
        <v>100</v>
      </c>
      <c r="E21" s="5">
        <v>0.5</v>
      </c>
      <c r="F21" s="4"/>
    </row>
    <row r="22" spans="1:6" x14ac:dyDescent="0.2">
      <c r="A22" s="23">
        <f>_xlfn.DAYS(C22,Located!$C$3)+(((VALUE(LEFT(D22,2))/24)+(VALUE(RIGHT(D22,2))/1440))-((VALUE(LEFT(Located!$D$3,2))/24)+(VALUE(RIGHT(Located!$D$3,2))/1440)))</f>
        <v>0.58333333333333337</v>
      </c>
      <c r="B22" s="23">
        <f>_xlfn.DAYS(C22,Located!$C$6)+(((VALUE(LEFT(D22,2))/24)+(VALUE(RIGHT(D22,2))/1440))-((VALUE(LEFT(Located!$D$6,2))/24)+(VALUE(RIGHT(Located!$D$6,2))/1440)))</f>
        <v>0.12430555555555556</v>
      </c>
      <c r="C22" s="15" t="s">
        <v>84</v>
      </c>
      <c r="D22" s="7" t="s">
        <v>27</v>
      </c>
      <c r="E22" s="5">
        <v>-0.9</v>
      </c>
      <c r="F22" s="4"/>
    </row>
    <row r="23" spans="1:6" x14ac:dyDescent="0.2">
      <c r="A23" s="23">
        <f>_xlfn.DAYS(C23,Located!$C$3)+(((VALUE(LEFT(D23,2))/24)+(VALUE(RIGHT(D23,2))/1440))-((VALUE(LEFT(Located!$D$3,2))/24)+(VALUE(RIGHT(Located!$D$3,2))/1440)))</f>
        <v>0.59236111111111112</v>
      </c>
      <c r="B23" s="23">
        <f>_xlfn.DAYS(C23,Located!$C$6)+(((VALUE(LEFT(D23,2))/24)+(VALUE(RIGHT(D23,2))/1440))-((VALUE(LEFT(Located!$D$6,2))/24)+(VALUE(RIGHT(Located!$D$6,2))/1440)))</f>
        <v>0.13333333333333336</v>
      </c>
      <c r="C23" s="15" t="s">
        <v>84</v>
      </c>
      <c r="D23" s="7" t="s">
        <v>101</v>
      </c>
      <c r="E23" s="5">
        <v>0.4</v>
      </c>
      <c r="F23" s="4"/>
    </row>
    <row r="24" spans="1:6" x14ac:dyDescent="0.2">
      <c r="A24" s="23">
        <f>_xlfn.DAYS(C24,Located!$C$3)+(((VALUE(LEFT(D24,2))/24)+(VALUE(RIGHT(D24,2))/1440))-((VALUE(LEFT(Located!$D$3,2))/24)+(VALUE(RIGHT(Located!$D$3,2))/1440)))</f>
        <v>0.62430555555555567</v>
      </c>
      <c r="B24" s="23">
        <f>_xlfn.DAYS(C24,Located!$C$6)+(((VALUE(LEFT(D24,2))/24)+(VALUE(RIGHT(D24,2))/1440))-((VALUE(LEFT(Located!$D$6,2))/24)+(VALUE(RIGHT(Located!$D$6,2))/1440)))</f>
        <v>0.1652777777777778</v>
      </c>
      <c r="C24" s="15" t="s">
        <v>84</v>
      </c>
      <c r="D24" s="7" t="s">
        <v>102</v>
      </c>
      <c r="E24" s="5">
        <v>-0.1</v>
      </c>
      <c r="F24" s="4"/>
    </row>
    <row r="25" spans="1:6" x14ac:dyDescent="0.2">
      <c r="A25" s="23">
        <f>_xlfn.DAYS(C25,Located!$C$3)+(((VALUE(LEFT(D25,2))/24)+(VALUE(RIGHT(D25,2))/1440))-((VALUE(LEFT(Located!$D$3,2))/24)+(VALUE(RIGHT(Located!$D$3,2))/1440)))</f>
        <v>0.63611111111111118</v>
      </c>
      <c r="B25" s="23">
        <f>_xlfn.DAYS(C25,Located!$C$6)+(((VALUE(LEFT(D25,2))/24)+(VALUE(RIGHT(D25,2))/1440))-((VALUE(LEFT(Located!$D$6,2))/24)+(VALUE(RIGHT(Located!$D$6,2))/1440)))</f>
        <v>0.17708333333333337</v>
      </c>
      <c r="C25" s="15" t="s">
        <v>84</v>
      </c>
      <c r="D25" s="7" t="s">
        <v>19</v>
      </c>
      <c r="E25" s="5">
        <v>-0.5</v>
      </c>
      <c r="F25" s="4"/>
    </row>
    <row r="26" spans="1:6" x14ac:dyDescent="0.2">
      <c r="A26" s="23">
        <f>_xlfn.DAYS(C26,Located!$C$3)+(((VALUE(LEFT(D26,2))/24)+(VALUE(RIGHT(D26,2))/1440))-((VALUE(LEFT(Located!$D$3,2))/24)+(VALUE(RIGHT(Located!$D$3,2))/1440)))</f>
        <v>0.75555555555555554</v>
      </c>
      <c r="B26" s="23">
        <f>_xlfn.DAYS(C26,Located!$C$6)+(((VALUE(LEFT(D26,2))/24)+(VALUE(RIGHT(D26,2))/1440))-((VALUE(LEFT(Located!$D$6,2))/24)+(VALUE(RIGHT(Located!$D$6,2))/1440)))</f>
        <v>0.29652777777777772</v>
      </c>
      <c r="C26" s="15" t="s">
        <v>84</v>
      </c>
      <c r="D26" s="7" t="s">
        <v>23</v>
      </c>
      <c r="E26" s="5">
        <v>-0.7</v>
      </c>
      <c r="F26" s="4"/>
    </row>
    <row r="27" spans="1:6" x14ac:dyDescent="0.2">
      <c r="A27" s="23">
        <f>_xlfn.DAYS(C27,Located!$C$3)+(((VALUE(LEFT(D27,2))/24)+(VALUE(RIGHT(D27,2))/1440))-((VALUE(LEFT(Located!$D$3,2))/24)+(VALUE(RIGHT(Located!$D$3,2))/1440)))</f>
        <v>0.77916666666666667</v>
      </c>
      <c r="B27" s="23">
        <f>_xlfn.DAYS(C27,Located!$C$6)+(((VALUE(LEFT(D27,2))/24)+(VALUE(RIGHT(D27,2))/1440))-((VALUE(LEFT(Located!$D$6,2))/24)+(VALUE(RIGHT(Located!$D$6,2))/1440)))</f>
        <v>0.32013888888888886</v>
      </c>
      <c r="C27" s="15" t="s">
        <v>84</v>
      </c>
      <c r="D27" s="7" t="s">
        <v>24</v>
      </c>
      <c r="E27" s="5">
        <v>-0.1</v>
      </c>
      <c r="F27" s="4"/>
    </row>
    <row r="28" spans="1:6" x14ac:dyDescent="0.2">
      <c r="A28" s="23">
        <f>_xlfn.DAYS(C28,Located!$C$3)+(((VALUE(LEFT(D28,2))/24)+(VALUE(RIGHT(D28,2))/1440))-((VALUE(LEFT(Located!$D$3,2))/24)+(VALUE(RIGHT(Located!$D$3,2))/1440)))</f>
        <v>0.98958333333333337</v>
      </c>
      <c r="B28" s="23">
        <f>_xlfn.DAYS(C28,Located!$C$6)+(((VALUE(LEFT(D28,2))/24)+(VALUE(RIGHT(D28,2))/1440))-((VALUE(LEFT(Located!$D$6,2))/24)+(VALUE(RIGHT(Located!$D$6,2))/1440)))</f>
        <v>0.53055555555555556</v>
      </c>
      <c r="C28" s="15" t="s">
        <v>84</v>
      </c>
      <c r="D28" s="7" t="s">
        <v>80</v>
      </c>
      <c r="E28" s="5">
        <v>-0.5</v>
      </c>
      <c r="F28" s="4"/>
    </row>
    <row r="29" spans="1:6" x14ac:dyDescent="0.2">
      <c r="A29" s="23">
        <f>_xlfn.DAYS(C29,Located!$C$3)+(((VALUE(LEFT(D29,2))/24)+(VALUE(RIGHT(D29,2))/1440))-((VALUE(LEFT(Located!$D$3,2))/24)+(VALUE(RIGHT(Located!$D$3,2))/1440)))</f>
        <v>4.9611111111111112</v>
      </c>
      <c r="B29" s="21">
        <f>_xlfn.DAYS(C29,Located!$C$7)+(((VALUE(LEFT(D29,2))/24)+(VALUE(RIGHT(D29,2))/1440))-((VALUE(LEFT(Located!$D$7,2))/24)+(VALUE(RIGHT(Located!$D$7,2))/1440)))</f>
        <v>-1.0638888888888889</v>
      </c>
      <c r="C29" s="15" t="s">
        <v>85</v>
      </c>
      <c r="D29" s="7" t="s">
        <v>82</v>
      </c>
      <c r="E29" s="5">
        <v>0.5</v>
      </c>
      <c r="F29" s="4"/>
    </row>
    <row r="30" spans="1:6" x14ac:dyDescent="0.2">
      <c r="A30" s="23">
        <f>_xlfn.DAYS(C30,Located!$C$3)+(((VALUE(LEFT(D30,2))/24)+(VALUE(RIGHT(D30,2))/1440))-((VALUE(LEFT(Located!$D$3,2))/24)+(VALUE(RIGHT(Located!$D$3,2))/1440)))</f>
        <v>4.96875</v>
      </c>
      <c r="B30" s="21">
        <f>_xlfn.DAYS(C30,Located!$C$7)+(((VALUE(LEFT(D30,2))/24)+(VALUE(RIGHT(D30,2))/1440))-((VALUE(LEFT(Located!$D$7,2))/24)+(VALUE(RIGHT(Located!$D$7,2))/1440)))</f>
        <v>-1.0562499999999999</v>
      </c>
      <c r="C30" s="15" t="s">
        <v>85</v>
      </c>
      <c r="D30" s="7" t="s">
        <v>29</v>
      </c>
      <c r="E30" s="5">
        <v>-0.7</v>
      </c>
      <c r="F30" s="4"/>
    </row>
    <row r="31" spans="1:6" x14ac:dyDescent="0.2">
      <c r="A31" s="23">
        <f>_xlfn.DAYS(C31,Located!$C$3)+(((VALUE(LEFT(D31,2))/24)+(VALUE(RIGHT(D31,2))/1440))-((VALUE(LEFT(Located!$D$3,2))/24)+(VALUE(RIGHT(Located!$D$3,2))/1440)))</f>
        <v>6.4729166666666664</v>
      </c>
      <c r="B31" s="21">
        <f>_xlfn.DAYS(C31,Located!$C$7)+(((VALUE(LEFT(D31,2))/24)+(VALUE(RIGHT(D31,2))/1440))-((VALUE(LEFT(Located!$D$7,2))/24)+(VALUE(RIGHT(Located!$D$7,2))/1440)))</f>
        <v>0.44791666666666674</v>
      </c>
      <c r="C31" s="15" t="s">
        <v>103</v>
      </c>
      <c r="D31" s="7" t="s">
        <v>104</v>
      </c>
      <c r="E31" s="5">
        <v>-0.5</v>
      </c>
      <c r="F31" s="4"/>
    </row>
    <row r="32" spans="1:6" x14ac:dyDescent="0.2">
      <c r="A32" s="23">
        <f>_xlfn.DAYS(C32,Located!$C$3)+(((VALUE(LEFT(D32,2))/24)+(VALUE(RIGHT(D32,2))/1440))-((VALUE(LEFT(Located!$D$3,2))/24)+(VALUE(RIGHT(Located!$D$3,2))/1440)))</f>
        <v>6.5381944444444446</v>
      </c>
      <c r="B32" s="21">
        <f>_xlfn.DAYS(C32,Located!$C$7)+(((VALUE(LEFT(D32,2))/24)+(VALUE(RIGHT(D32,2))/1440))-((VALUE(LEFT(Located!$D$7,2))/24)+(VALUE(RIGHT(Located!$D$7,2))/1440)))</f>
        <v>0.51319444444444451</v>
      </c>
      <c r="C32" s="15" t="s">
        <v>103</v>
      </c>
      <c r="D32" s="7" t="s">
        <v>105</v>
      </c>
      <c r="E32" s="5">
        <v>-0.6</v>
      </c>
      <c r="F32" s="4"/>
    </row>
    <row r="33" spans="1:6" x14ac:dyDescent="0.2">
      <c r="A33" s="23">
        <f>_xlfn.DAYS(C33,Located!$C$3)+(((VALUE(LEFT(D33,2))/24)+(VALUE(RIGHT(D33,2))/1440))-((VALUE(LEFT(Located!$D$3,2))/24)+(VALUE(RIGHT(Located!$D$3,2))/1440)))</f>
        <v>6.5451388888888893</v>
      </c>
      <c r="B33" s="21">
        <f>_xlfn.DAYS(C33,Located!$C$7)+(((VALUE(LEFT(D33,2))/24)+(VALUE(RIGHT(D33,2))/1440))-((VALUE(LEFT(Located!$D$7,2))/24)+(VALUE(RIGHT(Located!$D$7,2))/1440)))</f>
        <v>0.52013888888888893</v>
      </c>
      <c r="C33" s="15" t="s">
        <v>103</v>
      </c>
      <c r="D33" s="7" t="s">
        <v>99</v>
      </c>
      <c r="E33" s="5">
        <v>-0.4</v>
      </c>
      <c r="F33" s="4"/>
    </row>
    <row r="34" spans="1:6" x14ac:dyDescent="0.2">
      <c r="A34" s="23">
        <f>_xlfn.DAYS(C34,Located!$C$3)+(((VALUE(LEFT(D34,2))/24)+(VALUE(RIGHT(D34,2))/1440))-((VALUE(LEFT(Located!$D$3,2))/24)+(VALUE(RIGHT(Located!$D$3,2))/1440)))</f>
        <v>6.7340277777777775</v>
      </c>
      <c r="B34" s="21">
        <f>_xlfn.DAYS(C34,Located!$C$7)+(((VALUE(LEFT(D34,2))/24)+(VALUE(RIGHT(D34,2))/1440))-((VALUE(LEFT(Located!$D$7,2))/24)+(VALUE(RIGHT(Located!$D$7,2))/1440)))</f>
        <v>0.70902777777777781</v>
      </c>
      <c r="C34" s="15" t="s">
        <v>103</v>
      </c>
      <c r="D34" s="7" t="s">
        <v>16</v>
      </c>
      <c r="E34" s="5">
        <v>-0.7</v>
      </c>
      <c r="F34" s="4"/>
    </row>
    <row r="35" spans="1:6" x14ac:dyDescent="0.2">
      <c r="A35" s="23">
        <f>_xlfn.DAYS(C35,Located!$C$3)+(((VALUE(LEFT(D35,2))/24)+(VALUE(RIGHT(D35,2))/1440))-((VALUE(LEFT(Located!$D$3,2))/24)+(VALUE(RIGHT(Located!$D$3,2))/1440)))</f>
        <v>6.9229166666666666</v>
      </c>
      <c r="B35" s="21">
        <f>_xlfn.DAYS(C35,Located!$C$7)+(((VALUE(LEFT(D35,2))/24)+(VALUE(RIGHT(D35,2))/1440))-((VALUE(LEFT(Located!$D$7,2))/24)+(VALUE(RIGHT(Located!$D$7,2))/1440)))</f>
        <v>0.8979166666666667</v>
      </c>
      <c r="C35" s="15" t="s">
        <v>103</v>
      </c>
      <c r="D35" s="7" t="s">
        <v>22</v>
      </c>
      <c r="E35" s="5">
        <v>-0.7</v>
      </c>
      <c r="F35" s="4"/>
    </row>
    <row r="36" spans="1:6" x14ac:dyDescent="0.2">
      <c r="A36" s="23">
        <f>_xlfn.DAYS(C36,Located!$C$3)+(((VALUE(LEFT(D36,2))/24)+(VALUE(RIGHT(D36,2))/1440))-((VALUE(LEFT(Located!$D$3,2))/24)+(VALUE(RIGHT(Located!$D$3,2))/1440)))</f>
        <v>6.9618055555555554</v>
      </c>
      <c r="B36" s="21">
        <f>_xlfn.DAYS(C36,Located!$C$7)+(((VALUE(LEFT(D36,2))/24)+(VALUE(RIGHT(D36,2))/1440))-((VALUE(LEFT(Located!$D$7,2))/24)+(VALUE(RIGHT(Located!$D$7,2))/1440)))</f>
        <v>0.93680555555555556</v>
      </c>
      <c r="C36" s="15" t="s">
        <v>103</v>
      </c>
      <c r="D36" s="7" t="s">
        <v>17</v>
      </c>
      <c r="E36" s="5">
        <v>-0.7</v>
      </c>
      <c r="F36" s="4"/>
    </row>
    <row r="37" spans="1:6" x14ac:dyDescent="0.2">
      <c r="A37" s="23">
        <f>_xlfn.DAYS(C37,Located!$C$3)+(((VALUE(LEFT(D37,2))/24)+(VALUE(RIGHT(D37,2))/1440))-((VALUE(LEFT(Located!$D$3,2))/24)+(VALUE(RIGHT(Located!$D$3,2))/1440)))</f>
        <v>7.1708333333333334</v>
      </c>
      <c r="B37" s="21">
        <f>_xlfn.DAYS(C37,Located!$C$7)+(((VALUE(LEFT(D37,2))/24)+(VALUE(RIGHT(D37,2))/1440))-((VALUE(LEFT(Located!$D$7,2))/24)+(VALUE(RIGHT(Located!$D$7,2))/1440)))</f>
        <v>1.1458333333333335</v>
      </c>
      <c r="C37" s="15" t="s">
        <v>103</v>
      </c>
      <c r="D37" s="7" t="s">
        <v>7</v>
      </c>
      <c r="E37" s="5">
        <v>-0.4</v>
      </c>
      <c r="F37" s="4"/>
    </row>
    <row r="38" spans="1:6" x14ac:dyDescent="0.2">
      <c r="A38" s="23">
        <f>_xlfn.DAYS(C38,Located!$C$3)+(((VALUE(LEFT(D38,2))/24)+(VALUE(RIGHT(D38,2))/1440))-((VALUE(LEFT(Located!$D$3,2))/24)+(VALUE(RIGHT(Located!$D$3,2))/1440)))</f>
        <v>7.1798611111111112</v>
      </c>
      <c r="B38" s="21">
        <f>_xlfn.DAYS(C38,Located!$C$7)+(((VALUE(LEFT(D38,2))/24)+(VALUE(RIGHT(D38,2))/1440))-((VALUE(LEFT(Located!$D$7,2))/24)+(VALUE(RIGHT(Located!$D$7,2))/1440)))</f>
        <v>1.1548611111111111</v>
      </c>
      <c r="C38" s="15" t="s">
        <v>103</v>
      </c>
      <c r="D38" s="7" t="s">
        <v>106</v>
      </c>
      <c r="E38" s="5">
        <v>0.8</v>
      </c>
      <c r="F38" s="4"/>
    </row>
    <row r="39" spans="1:6" x14ac:dyDescent="0.2">
      <c r="A39" s="23">
        <f>_xlfn.DAYS(C39,Located!$C$3)+(((VALUE(LEFT(D39,2))/24)+(VALUE(RIGHT(D39,2))/1440))-((VALUE(LEFT(Located!$D$3,2))/24)+(VALUE(RIGHT(Located!$D$3,2))/1440)))</f>
        <v>7.7125000000000004</v>
      </c>
      <c r="B39" s="22">
        <f>_xlfn.DAYS(C39,Located!$C$8)+(((VALUE(LEFT(D39,2))/24)+(VALUE(RIGHT(D39,2))/1440))-((VALUE(LEFT(Located!$D$8,2))/24)+(VALUE(RIGHT(Located!$D$8,2))/1440)))</f>
        <v>-0.79166666666666674</v>
      </c>
      <c r="C39" s="15" t="s">
        <v>107</v>
      </c>
      <c r="D39" s="7" t="s">
        <v>11</v>
      </c>
      <c r="E39" s="5">
        <v>-0.9</v>
      </c>
      <c r="F39" s="4"/>
    </row>
    <row r="40" spans="1:6" x14ac:dyDescent="0.2">
      <c r="A40" s="23">
        <f>_xlfn.DAYS(C40,Located!$C$3)+(((VALUE(LEFT(D40,2))/24)+(VALUE(RIGHT(D40,2))/1440))-((VALUE(LEFT(Located!$D$3,2))/24)+(VALUE(RIGHT(Located!$D$3,2))/1440)))</f>
        <v>7.7152777777777777</v>
      </c>
      <c r="B40" s="22">
        <f>_xlfn.DAYS(C40,Located!$C$8)+(((VALUE(LEFT(D40,2))/24)+(VALUE(RIGHT(D40,2))/1440))-((VALUE(LEFT(Located!$D$8,2))/24)+(VALUE(RIGHT(Located!$D$8,2))/1440)))</f>
        <v>-0.78888888888888897</v>
      </c>
      <c r="C40" s="15" t="s">
        <v>107</v>
      </c>
      <c r="D40" s="7" t="s">
        <v>108</v>
      </c>
      <c r="E40" s="5">
        <v>0.1</v>
      </c>
      <c r="F40" s="4"/>
    </row>
    <row r="41" spans="1:6" x14ac:dyDescent="0.2">
      <c r="A41" s="23">
        <f>_xlfn.DAYS(C41,Located!$C$3)+(((VALUE(LEFT(D41,2))/24)+(VALUE(RIGHT(D41,2))/1440))-((VALUE(LEFT(Located!$D$3,2))/24)+(VALUE(RIGHT(Located!$D$3,2))/1440)))</f>
        <v>7.9972222222222218</v>
      </c>
      <c r="B41" s="22">
        <f>_xlfn.DAYS(C41,Located!$C$8)+(((VALUE(LEFT(D41,2))/24)+(VALUE(RIGHT(D41,2))/1440))-((VALUE(LEFT(Located!$D$8,2))/24)+(VALUE(RIGHT(Located!$D$8,2))/1440)))</f>
        <v>-0.50694444444444442</v>
      </c>
      <c r="C41" s="15" t="s">
        <v>107</v>
      </c>
      <c r="D41" s="7" t="s">
        <v>109</v>
      </c>
      <c r="E41" s="5">
        <v>0.2</v>
      </c>
      <c r="F41" s="4"/>
    </row>
    <row r="42" spans="1:6" x14ac:dyDescent="0.2">
      <c r="A42" s="23">
        <f>_xlfn.DAYS(C42,Located!$C$3)+(((VALUE(LEFT(D42,2))/24)+(VALUE(RIGHT(D42,2))/1440))-((VALUE(LEFT(Located!$D$3,2))/24)+(VALUE(RIGHT(Located!$D$3,2))/1440)))</f>
        <v>8.249305555555555</v>
      </c>
      <c r="B42" s="22">
        <f>_xlfn.DAYS(C42,Located!$C$8)+(((VALUE(LEFT(D42,2))/24)+(VALUE(RIGHT(D42,2))/1440))-((VALUE(LEFT(Located!$D$8,2))/24)+(VALUE(RIGHT(Located!$D$8,2))/1440)))</f>
        <v>-0.25486111111111109</v>
      </c>
      <c r="C42" s="15" t="s">
        <v>89</v>
      </c>
      <c r="D42" s="7" t="s">
        <v>9</v>
      </c>
      <c r="E42" s="5">
        <v>-0.7</v>
      </c>
      <c r="F42" s="4"/>
    </row>
    <row r="43" spans="1:6" x14ac:dyDescent="0.2">
      <c r="A43" s="23">
        <f>_xlfn.DAYS(C43,Located!$C$3)+(((VALUE(LEFT(D43,2))/24)+(VALUE(RIGHT(D43,2))/1440))-((VALUE(LEFT(Located!$D$3,2))/24)+(VALUE(RIGHT(Located!$D$3,2))/1440)))</f>
        <v>8.6444444444444439</v>
      </c>
      <c r="B43" s="22">
        <f>_xlfn.DAYS(C43,Located!$C$8)+(((VALUE(LEFT(D43,2))/24)+(VALUE(RIGHT(D43,2))/1440))-((VALUE(LEFT(Located!$D$8,2))/24)+(VALUE(RIGHT(Located!$D$8,2))/1440)))</f>
        <v>0.14027777777777778</v>
      </c>
      <c r="C43" s="15" t="s">
        <v>89</v>
      </c>
      <c r="D43" s="7" t="s">
        <v>110</v>
      </c>
      <c r="E43" s="5">
        <v>-0.6</v>
      </c>
      <c r="F43" s="4"/>
    </row>
    <row r="44" spans="1:6" x14ac:dyDescent="0.2">
      <c r="A44" s="23">
        <f>_xlfn.DAYS(C44,Located!$C$3)+(((VALUE(LEFT(D44,2))/24)+(VALUE(RIGHT(D44,2))/1440))-((VALUE(LEFT(Located!$D$3,2))/24)+(VALUE(RIGHT(Located!$D$3,2))/1440)))</f>
        <v>9.4145833333333329</v>
      </c>
      <c r="B44" s="22">
        <f>_xlfn.DAYS(C44,Located!$C$8)+(((VALUE(LEFT(D44,2))/24)+(VALUE(RIGHT(D44,2))/1440))-((VALUE(LEFT(Located!$D$8,2))/24)+(VALUE(RIGHT(Located!$D$8,2))/1440)))</f>
        <v>0.91041666666666665</v>
      </c>
      <c r="C44" s="15" t="s">
        <v>111</v>
      </c>
      <c r="D44" s="7" t="s">
        <v>112</v>
      </c>
      <c r="E44" s="5">
        <v>-0.7</v>
      </c>
      <c r="F44" s="4"/>
    </row>
    <row r="45" spans="1:6" x14ac:dyDescent="0.2">
      <c r="A45" s="23">
        <f>_xlfn.DAYS(C45,Located!$C$3)+(((VALUE(LEFT(D45,2))/24)+(VALUE(RIGHT(D45,2))/1440))-((VALUE(LEFT(Located!$D$3,2))/24)+(VALUE(RIGHT(Located!$D$3,2))/1440)))</f>
        <v>9.9597222222222221</v>
      </c>
      <c r="B45" s="22">
        <f>_xlfn.DAYS(C45,Located!$C$8)+(((VALUE(LEFT(D45,2))/24)+(VALUE(RIGHT(D45,2))/1440))-((VALUE(LEFT(Located!$D$8,2))/24)+(VALUE(RIGHT(Located!$D$8,2))/1440)))</f>
        <v>1.4555555555555555</v>
      </c>
      <c r="C45" s="15" t="s">
        <v>111</v>
      </c>
      <c r="D45" s="7" t="s">
        <v>113</v>
      </c>
      <c r="E45" s="5">
        <v>-0.5</v>
      </c>
      <c r="F45" s="4"/>
    </row>
    <row r="46" spans="1:6" x14ac:dyDescent="0.2">
      <c r="A46" s="23">
        <f>_xlfn.DAYS(C46,Located!$C$3)+(((VALUE(LEFT(D46,2))/24)+(VALUE(RIGHT(D46,2))/1440))-((VALUE(LEFT(Located!$D$3,2))/24)+(VALUE(RIGHT(Located!$D$3,2))/1440)))</f>
        <v>10.341666666666667</v>
      </c>
      <c r="B46" s="22">
        <f>_xlfn.DAYS(C46,Located!$C$8)+(((VALUE(LEFT(D46,2))/24)+(VALUE(RIGHT(D46,2))/1440))-((VALUE(LEFT(Located!$D$8,2))/24)+(VALUE(RIGHT(Located!$D$8,2))/1440)))</f>
        <v>1.8374999999999999</v>
      </c>
      <c r="C46" s="15" t="s">
        <v>114</v>
      </c>
      <c r="D46" s="7" t="s">
        <v>115</v>
      </c>
      <c r="E46" s="5">
        <v>-0.6</v>
      </c>
      <c r="F46" s="4"/>
    </row>
    <row r="47" spans="1:6" x14ac:dyDescent="0.2">
      <c r="A47" s="23">
        <f>_xlfn.DAYS(C47,Located!$C$3)+(((VALUE(LEFT(D47,2))/24)+(VALUE(RIGHT(D47,2))/1440))-((VALUE(LEFT(Located!$D$3,2))/24)+(VALUE(RIGHT(Located!$D$3,2))/1440)))</f>
        <v>12.536805555555556</v>
      </c>
      <c r="B47" s="22">
        <f>_xlfn.DAYS(C47,Located!$C$8)+(((VALUE(LEFT(D47,2))/24)+(VALUE(RIGHT(D47,2))/1440))-((VALUE(LEFT(Located!$D$8,2))/24)+(VALUE(RIGHT(Located!$D$8,2))/1440)))</f>
        <v>4.0326388888888891</v>
      </c>
      <c r="C47" s="15" t="s">
        <v>117</v>
      </c>
      <c r="D47" s="7" t="s">
        <v>118</v>
      </c>
      <c r="E47" s="5">
        <v>0.1</v>
      </c>
      <c r="F47" s="4"/>
    </row>
    <row r="48" spans="1:6" x14ac:dyDescent="0.2">
      <c r="A48" s="23">
        <f>_xlfn.DAYS(C48,Located!$C$3)+(((VALUE(LEFT(D48,2))/24)+(VALUE(RIGHT(D48,2))/1440))-((VALUE(LEFT(Located!$D$3,2))/24)+(VALUE(RIGHT(Located!$D$3,2))/1440)))</f>
        <v>12.996527777777779</v>
      </c>
      <c r="B48" s="22"/>
      <c r="C48" s="15" t="s">
        <v>117</v>
      </c>
      <c r="D48" s="7" t="s">
        <v>119</v>
      </c>
      <c r="E48" s="5">
        <v>-0.1</v>
      </c>
      <c r="F48" s="4"/>
    </row>
    <row r="49" spans="1:6" x14ac:dyDescent="0.2">
      <c r="A49" s="23">
        <f>_xlfn.DAYS(C49,Located!$C$3)+(((VALUE(LEFT(D49,2))/24)+(VALUE(RIGHT(D49,2))/1440))-((VALUE(LEFT(Located!$D$3,2))/24)+(VALUE(RIGHT(Located!$D$3,2))/1440)))</f>
        <v>13.03125</v>
      </c>
      <c r="B49" s="22"/>
      <c r="C49" s="15" t="s">
        <v>117</v>
      </c>
      <c r="D49" s="7" t="s">
        <v>120</v>
      </c>
      <c r="E49" s="5">
        <v>-0.4</v>
      </c>
      <c r="F49" s="4"/>
    </row>
    <row r="50" spans="1:6" x14ac:dyDescent="0.2">
      <c r="A50" s="23">
        <f>_xlfn.DAYS(C50,Located!$C$3)+(((VALUE(LEFT(D50,2))/24)+(VALUE(RIGHT(D50,2))/1440))-((VALUE(LEFT(Located!$D$3,2))/24)+(VALUE(RIGHT(Located!$D$3,2))/1440)))</f>
        <v>13.060416666666667</v>
      </c>
      <c r="B50" s="22"/>
      <c r="C50" s="15" t="s">
        <v>117</v>
      </c>
      <c r="D50" s="7" t="s">
        <v>121</v>
      </c>
      <c r="E50" s="5">
        <v>-0.7</v>
      </c>
      <c r="F50" s="4"/>
    </row>
    <row r="51" spans="1:6" x14ac:dyDescent="0.2">
      <c r="A51" s="23">
        <f>_xlfn.DAYS(C51,Located!$C$3)+(((VALUE(LEFT(D51,2))/24)+(VALUE(RIGHT(D51,2))/1440))-((VALUE(LEFT(Located!$D$3,2))/24)+(VALUE(RIGHT(Located!$D$3,2))/1440)))</f>
        <v>13.206250000000001</v>
      </c>
      <c r="B51" s="22"/>
      <c r="C51" s="15" t="s">
        <v>117</v>
      </c>
      <c r="D51" s="7" t="s">
        <v>122</v>
      </c>
      <c r="E51" s="5">
        <v>0.3</v>
      </c>
      <c r="F51" s="4"/>
    </row>
    <row r="52" spans="1:6" x14ac:dyDescent="0.2">
      <c r="B52" s="22"/>
      <c r="C52" s="15"/>
      <c r="D52" s="7"/>
      <c r="E52" s="5"/>
      <c r="F52" s="4"/>
    </row>
    <row r="53" spans="1:6" x14ac:dyDescent="0.2">
      <c r="B53" s="22"/>
      <c r="C53" s="15"/>
      <c r="D53" s="7"/>
      <c r="E53" s="5"/>
      <c r="F53" s="4"/>
    </row>
    <row r="54" spans="1:6" x14ac:dyDescent="0.2">
      <c r="B54" s="22"/>
      <c r="C54" s="15"/>
      <c r="D54" s="7"/>
      <c r="E54" s="5"/>
      <c r="F54" s="4"/>
    </row>
    <row r="55" spans="1:6" x14ac:dyDescent="0.2">
      <c r="B55" s="22"/>
      <c r="C55" s="15"/>
      <c r="D55" s="7"/>
      <c r="E55" s="5"/>
      <c r="F55" s="4"/>
    </row>
    <row r="56" spans="1:6" x14ac:dyDescent="0.2">
      <c r="B56" s="22"/>
      <c r="C56" s="15"/>
      <c r="D56" s="7"/>
      <c r="E56" s="5"/>
      <c r="F56" s="4"/>
    </row>
    <row r="57" spans="1:6" x14ac:dyDescent="0.2">
      <c r="B57" s="22"/>
      <c r="C57" s="15"/>
      <c r="D57" s="7"/>
      <c r="E57" s="5"/>
      <c r="F57" s="4"/>
    </row>
    <row r="58" spans="1:6" x14ac:dyDescent="0.2">
      <c r="B58" s="11"/>
      <c r="C58" s="7"/>
      <c r="D58" s="7"/>
      <c r="E58" s="5"/>
      <c r="F58" s="4"/>
    </row>
    <row r="59" spans="1:6" x14ac:dyDescent="0.2">
      <c r="B59" s="11"/>
      <c r="C59" s="15" t="s">
        <v>87</v>
      </c>
      <c r="D59" s="7"/>
      <c r="E59" s="5"/>
      <c r="F59" s="4"/>
    </row>
    <row r="62" spans="1:6" x14ac:dyDescent="0.2">
      <c r="B62" s="19"/>
    </row>
  </sheetData>
  <sheetProtection selectLockedCells="1" selectUnlockedCells="1"/>
  <phoneticPr fontId="11" type="noConversion"/>
  <pageMargins left="0.78749999999999998" right="0.78749999999999998" top="1.0249999999999999" bottom="1.0249999999999999" header="0.78749999999999998" footer="0.78749999999999998"/>
  <pageSetup paperSize="9" scale="55" orientation="portrait" useFirstPageNumber="1" horizontalDpi="300" verticalDpi="300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49"/>
  <sheetViews>
    <sheetView topLeftCell="A6" workbookViewId="0">
      <selection activeCell="D18" sqref="D18"/>
    </sheetView>
  </sheetViews>
  <sheetFormatPr defaultRowHeight="12.75" x14ac:dyDescent="0.2"/>
  <cols>
    <col min="1" max="1" width="14.5703125" customWidth="1"/>
    <col min="2" max="2" width="12.5703125" customWidth="1"/>
    <col min="4" max="4" width="9.140625" style="6"/>
  </cols>
  <sheetData>
    <row r="1" spans="1:4" ht="25.5" x14ac:dyDescent="0.2">
      <c r="A1" s="3" t="s">
        <v>30</v>
      </c>
      <c r="B1" s="3" t="s">
        <v>31</v>
      </c>
    </row>
    <row r="2" spans="1:4" x14ac:dyDescent="0.2">
      <c r="A2" s="4" t="s">
        <v>32</v>
      </c>
      <c r="B2" s="4">
        <f>COUNTIF(Located!G3:G4,"&lt;1.3")-COUNTIF(Located!G3:G4,"&lt;=1.2")</f>
        <v>0</v>
      </c>
      <c r="C2">
        <f>B2</f>
        <v>0</v>
      </c>
      <c r="D2" s="6" t="e">
        <f>C2/$C$49</f>
        <v>#DIV/0!</v>
      </c>
    </row>
    <row r="3" spans="1:4" x14ac:dyDescent="0.2">
      <c r="A3" s="4" t="s">
        <v>33</v>
      </c>
      <c r="B3" s="4">
        <f>COUNTIF(Located!G3:G4,"&lt;1.4")-COUNTIF(Located!G3:G4,"&lt;=1.3")</f>
        <v>0</v>
      </c>
      <c r="C3">
        <f>B3+C2</f>
        <v>0</v>
      </c>
      <c r="D3" s="6" t="e">
        <f t="shared" ref="D3:D49" si="0">C3/$C$49</f>
        <v>#DIV/0!</v>
      </c>
    </row>
    <row r="4" spans="1:4" x14ac:dyDescent="0.2">
      <c r="A4" s="4" t="s">
        <v>34</v>
      </c>
      <c r="B4" s="4">
        <f>COUNTIF(Located!G3:G4,"&lt;1.5")-COUNTIF(Located!G3:G4,"&lt;=1.4")</f>
        <v>0</v>
      </c>
      <c r="C4">
        <f t="shared" ref="C4:C49" si="1">B4+C3</f>
        <v>0</v>
      </c>
      <c r="D4" s="6" t="e">
        <f t="shared" si="0"/>
        <v>#DIV/0!</v>
      </c>
    </row>
    <row r="5" spans="1:4" x14ac:dyDescent="0.2">
      <c r="A5" s="4" t="s">
        <v>35</v>
      </c>
      <c r="B5" s="4">
        <f>COUNTIF(Located!G3:G4,"&lt;1.6")-COUNTIF(Located!G3:G4,"&lt;=1.5")</f>
        <v>0</v>
      </c>
      <c r="C5">
        <f t="shared" si="1"/>
        <v>0</v>
      </c>
      <c r="D5" s="6" t="e">
        <f t="shared" si="0"/>
        <v>#DIV/0!</v>
      </c>
    </row>
    <row r="6" spans="1:4" x14ac:dyDescent="0.2">
      <c r="A6" s="4" t="s">
        <v>36</v>
      </c>
      <c r="B6" s="4">
        <f>COUNTIF(Located!G3:G4,"&lt;1.7")-COUNTIF(Located!G3:G4,"&lt;=1.6")</f>
        <v>0</v>
      </c>
      <c r="C6">
        <f t="shared" si="1"/>
        <v>0</v>
      </c>
      <c r="D6" s="6" t="e">
        <f t="shared" si="0"/>
        <v>#DIV/0!</v>
      </c>
    </row>
    <row r="7" spans="1:4" x14ac:dyDescent="0.2">
      <c r="A7" s="4" t="s">
        <v>37</v>
      </c>
      <c r="B7" s="4">
        <f>COUNTIF(Located!G3:G4,"&lt;1.8")-COUNTIF(Located!G3:G4,"&lt;=1.7")</f>
        <v>0</v>
      </c>
      <c r="C7">
        <f t="shared" si="1"/>
        <v>0</v>
      </c>
      <c r="D7" s="6" t="e">
        <f t="shared" si="0"/>
        <v>#DIV/0!</v>
      </c>
    </row>
    <row r="8" spans="1:4" x14ac:dyDescent="0.2">
      <c r="A8" s="4" t="s">
        <v>38</v>
      </c>
      <c r="B8" s="4">
        <f>COUNTIF(Located!G3:G4,"&lt;1.9")-COUNTIF(Located!G3:G4,"&lt;=1.8")</f>
        <v>0</v>
      </c>
      <c r="C8">
        <f t="shared" si="1"/>
        <v>0</v>
      </c>
      <c r="D8" s="6" t="e">
        <f t="shared" si="0"/>
        <v>#DIV/0!</v>
      </c>
    </row>
    <row r="9" spans="1:4" x14ac:dyDescent="0.2">
      <c r="A9" s="4" t="s">
        <v>39</v>
      </c>
      <c r="B9" s="4">
        <f>COUNTIF(Located!G3:G4,"&lt;2.0")-COUNTIF(Located!G3:G4,"&lt;=1.9")</f>
        <v>0</v>
      </c>
      <c r="C9">
        <f t="shared" si="1"/>
        <v>0</v>
      </c>
      <c r="D9" s="6" t="e">
        <f t="shared" si="0"/>
        <v>#DIV/0!</v>
      </c>
    </row>
    <row r="10" spans="1:4" x14ac:dyDescent="0.2">
      <c r="A10" s="4" t="s">
        <v>40</v>
      </c>
      <c r="B10" s="4">
        <f>COUNTIF(Located!G3:G4,"&lt;2.1")-COUNTIF(Located!G3:G4,"&lt;=2.0")</f>
        <v>0</v>
      </c>
      <c r="C10">
        <f t="shared" si="1"/>
        <v>0</v>
      </c>
      <c r="D10" s="6" t="e">
        <f t="shared" si="0"/>
        <v>#DIV/0!</v>
      </c>
    </row>
    <row r="11" spans="1:4" x14ac:dyDescent="0.2">
      <c r="A11" s="4" t="s">
        <v>41</v>
      </c>
      <c r="B11" s="4">
        <f>COUNTIF(Located!G3:G4,"&lt;2.2")-COUNTIF(Located!G3:G4,"&lt;=2.1")</f>
        <v>0</v>
      </c>
      <c r="C11">
        <f t="shared" si="1"/>
        <v>0</v>
      </c>
      <c r="D11" s="6" t="e">
        <f t="shared" si="0"/>
        <v>#DIV/0!</v>
      </c>
    </row>
    <row r="12" spans="1:4" x14ac:dyDescent="0.2">
      <c r="A12" s="4" t="s">
        <v>42</v>
      </c>
      <c r="B12" s="4">
        <f>COUNTIF(Located!G3:G4,"&lt;2.3")-COUNTIF(Located!G3:G4,"&lt;=2.2")</f>
        <v>0</v>
      </c>
      <c r="C12">
        <f t="shared" si="1"/>
        <v>0</v>
      </c>
      <c r="D12" s="6" t="e">
        <f t="shared" si="0"/>
        <v>#DIV/0!</v>
      </c>
    </row>
    <row r="13" spans="1:4" x14ac:dyDescent="0.2">
      <c r="A13" s="4" t="s">
        <v>43</v>
      </c>
      <c r="B13" s="4">
        <f>COUNTIF(Located!G3:G4,"&lt;2.4")-COUNTIF(Located!G3:G4,"&lt;=2.3")</f>
        <v>0</v>
      </c>
      <c r="C13">
        <f t="shared" si="1"/>
        <v>0</v>
      </c>
      <c r="D13" s="6" t="e">
        <f t="shared" si="0"/>
        <v>#DIV/0!</v>
      </c>
    </row>
    <row r="14" spans="1:4" x14ac:dyDescent="0.2">
      <c r="A14" s="4" t="s">
        <v>44</v>
      </c>
      <c r="B14" s="4">
        <f>COUNTIF(Located!G3:G4,"&lt;2.5")-COUNTIF(Located!G3:G4,"&lt;=2.4")</f>
        <v>0</v>
      </c>
      <c r="C14">
        <f t="shared" si="1"/>
        <v>0</v>
      </c>
      <c r="D14" s="6" t="e">
        <f t="shared" si="0"/>
        <v>#DIV/0!</v>
      </c>
    </row>
    <row r="15" spans="1:4" x14ac:dyDescent="0.2">
      <c r="A15" s="4" t="s">
        <v>45</v>
      </c>
      <c r="B15" s="4">
        <f>COUNTIF(Located!G3:G4,"&lt;2.6")-COUNTIF(Located!G3:G4,"&lt;=2.5")</f>
        <v>0</v>
      </c>
      <c r="C15">
        <f t="shared" si="1"/>
        <v>0</v>
      </c>
      <c r="D15" s="6" t="e">
        <f t="shared" si="0"/>
        <v>#DIV/0!</v>
      </c>
    </row>
    <row r="16" spans="1:4" x14ac:dyDescent="0.2">
      <c r="A16" s="4" t="s">
        <v>46</v>
      </c>
      <c r="B16" s="4">
        <f>COUNTIF(Located!G3:G4,"&lt;2.7")-COUNTIF(Located!G3:G4,"&lt;=2.6")</f>
        <v>0</v>
      </c>
      <c r="C16">
        <f t="shared" si="1"/>
        <v>0</v>
      </c>
      <c r="D16" s="6" t="e">
        <f t="shared" si="0"/>
        <v>#DIV/0!</v>
      </c>
    </row>
    <row r="17" spans="1:4" x14ac:dyDescent="0.2">
      <c r="A17" s="4" t="s">
        <v>47</v>
      </c>
      <c r="B17" s="4">
        <f>COUNTIF(Located!G3:G4,"&lt;2.8")-COUNTIF(Located!G3:G4,"&lt;=2.7")</f>
        <v>0</v>
      </c>
      <c r="C17">
        <f t="shared" si="1"/>
        <v>0</v>
      </c>
      <c r="D17" s="6" t="e">
        <f t="shared" si="0"/>
        <v>#DIV/0!</v>
      </c>
    </row>
    <row r="18" spans="1:4" x14ac:dyDescent="0.2">
      <c r="A18" s="4" t="s">
        <v>48</v>
      </c>
      <c r="B18" s="4">
        <f>COUNTIF(Located!G3:G4,"&lt;2.9")-COUNTIF(Located!G3:G4,"&lt;=2.8")</f>
        <v>0</v>
      </c>
      <c r="C18">
        <f t="shared" si="1"/>
        <v>0</v>
      </c>
      <c r="D18" s="6" t="e">
        <f t="shared" si="0"/>
        <v>#DIV/0!</v>
      </c>
    </row>
    <row r="19" spans="1:4" x14ac:dyDescent="0.2">
      <c r="A19" s="4" t="s">
        <v>49</v>
      </c>
      <c r="B19" s="4">
        <f>COUNTIF(Located!G3:G4,"&lt;3.0")-COUNTIF(Located!G3:G4,"&lt;=2.9")</f>
        <v>0</v>
      </c>
      <c r="C19">
        <f t="shared" si="1"/>
        <v>0</v>
      </c>
      <c r="D19" s="6" t="e">
        <f t="shared" si="0"/>
        <v>#DIV/0!</v>
      </c>
    </row>
    <row r="20" spans="1:4" x14ac:dyDescent="0.2">
      <c r="A20" s="4" t="s">
        <v>50</v>
      </c>
      <c r="B20" s="4">
        <f>COUNTIF(Located!G3:G4,"&lt;3.1")-COUNTIF(Located!G3:G4,"&lt;=3.0")</f>
        <v>0</v>
      </c>
      <c r="C20">
        <f t="shared" si="1"/>
        <v>0</v>
      </c>
      <c r="D20" s="6" t="e">
        <f t="shared" si="0"/>
        <v>#DIV/0!</v>
      </c>
    </row>
    <row r="21" spans="1:4" x14ac:dyDescent="0.2">
      <c r="A21" s="4" t="s">
        <v>51</v>
      </c>
      <c r="B21" s="4">
        <f>COUNTIF(Located!G3:G4,"&lt;3.2")-COUNTIF(Located!G3:G4,"&lt;=3.1")</f>
        <v>0</v>
      </c>
      <c r="C21">
        <f t="shared" si="1"/>
        <v>0</v>
      </c>
      <c r="D21" s="6" t="e">
        <f>C21/$C$49</f>
        <v>#DIV/0!</v>
      </c>
    </row>
    <row r="22" spans="1:4" x14ac:dyDescent="0.2">
      <c r="A22" s="4" t="s">
        <v>52</v>
      </c>
      <c r="B22" s="4">
        <f>COUNTIF(Located!G3:G4,"&lt;3.3")-COUNTIF(Located!G3:G4,"&lt;=3.2")</f>
        <v>0</v>
      </c>
      <c r="C22">
        <f t="shared" si="1"/>
        <v>0</v>
      </c>
      <c r="D22" s="6" t="e">
        <f t="shared" si="0"/>
        <v>#DIV/0!</v>
      </c>
    </row>
    <row r="23" spans="1:4" x14ac:dyDescent="0.2">
      <c r="A23" s="4" t="s">
        <v>53</v>
      </c>
      <c r="B23" s="4">
        <f>COUNTIF(Located!G3:G4,"&lt;3.4")-COUNTIF(Located!G3:G4,"&lt;=3.3")</f>
        <v>0</v>
      </c>
      <c r="C23">
        <f t="shared" si="1"/>
        <v>0</v>
      </c>
      <c r="D23" s="6" t="e">
        <f t="shared" si="0"/>
        <v>#DIV/0!</v>
      </c>
    </row>
    <row r="24" spans="1:4" x14ac:dyDescent="0.2">
      <c r="A24" s="4" t="s">
        <v>54</v>
      </c>
      <c r="B24" s="4">
        <f>COUNTIF(Located!G3:G4,"&lt;3.5")-COUNTIF(Located!G3:G4,"&lt;=3.4")</f>
        <v>0</v>
      </c>
      <c r="C24">
        <f t="shared" si="1"/>
        <v>0</v>
      </c>
      <c r="D24" s="6" t="e">
        <f t="shared" si="0"/>
        <v>#DIV/0!</v>
      </c>
    </row>
    <row r="25" spans="1:4" x14ac:dyDescent="0.2">
      <c r="A25" s="4" t="s">
        <v>55</v>
      </c>
      <c r="B25" s="4">
        <f>COUNTIF(Located!G3:G4,"&lt;3.6")-COUNTIF(Located!G3:G4,"&lt;=3.5")</f>
        <v>0</v>
      </c>
      <c r="C25">
        <f t="shared" si="1"/>
        <v>0</v>
      </c>
      <c r="D25" s="6" t="e">
        <f t="shared" si="0"/>
        <v>#DIV/0!</v>
      </c>
    </row>
    <row r="26" spans="1:4" x14ac:dyDescent="0.2">
      <c r="A26" s="4" t="s">
        <v>56</v>
      </c>
      <c r="B26" s="4">
        <f>COUNTIF(Located!G3:G4,"&lt;3.7")-COUNTIF(Located!G3:G4,"&lt;=3.6")</f>
        <v>0</v>
      </c>
      <c r="C26">
        <f t="shared" si="1"/>
        <v>0</v>
      </c>
      <c r="D26" s="6" t="e">
        <f t="shared" si="0"/>
        <v>#DIV/0!</v>
      </c>
    </row>
    <row r="27" spans="1:4" x14ac:dyDescent="0.2">
      <c r="A27" s="4" t="s">
        <v>57</v>
      </c>
      <c r="B27" s="4">
        <f>COUNTIF(Located!G3:G4,"&lt;3.8")-COUNTIF(Located!G3:G4,"&lt;=3.7")</f>
        <v>0</v>
      </c>
      <c r="C27">
        <f t="shared" si="1"/>
        <v>0</v>
      </c>
      <c r="D27" s="6" t="e">
        <f t="shared" si="0"/>
        <v>#DIV/0!</v>
      </c>
    </row>
    <row r="28" spans="1:4" x14ac:dyDescent="0.2">
      <c r="A28" s="4" t="s">
        <v>58</v>
      </c>
      <c r="B28" s="4">
        <f>COUNTIF(Located!G3:G4,"&lt;3.9")-COUNTIF(Located!G3:G4,"&lt;=3.8")</f>
        <v>0</v>
      </c>
      <c r="C28">
        <f t="shared" si="1"/>
        <v>0</v>
      </c>
      <c r="D28" s="6" t="e">
        <f t="shared" si="0"/>
        <v>#DIV/0!</v>
      </c>
    </row>
    <row r="29" spans="1:4" x14ac:dyDescent="0.2">
      <c r="A29" s="4" t="s">
        <v>59</v>
      </c>
      <c r="B29" s="4">
        <f>COUNTIF(Located!G3:G4,"&lt;4.0")-COUNTIF(Located!G3:G4,"&lt;=3.9")</f>
        <v>0</v>
      </c>
      <c r="C29">
        <f t="shared" si="1"/>
        <v>0</v>
      </c>
      <c r="D29" s="6" t="e">
        <f t="shared" si="0"/>
        <v>#DIV/0!</v>
      </c>
    </row>
    <row r="30" spans="1:4" x14ac:dyDescent="0.2">
      <c r="A30" s="4" t="s">
        <v>60</v>
      </c>
      <c r="B30" s="4">
        <f>COUNTIF(Located!G3:G4,"&lt;4.1")-COUNTIF(Located!G3:G4,"&lt;=4.0")</f>
        <v>0</v>
      </c>
      <c r="C30">
        <f t="shared" si="1"/>
        <v>0</v>
      </c>
      <c r="D30" s="6" t="e">
        <f t="shared" si="0"/>
        <v>#DIV/0!</v>
      </c>
    </row>
    <row r="31" spans="1:4" x14ac:dyDescent="0.2">
      <c r="A31" s="4" t="s">
        <v>61</v>
      </c>
      <c r="B31" s="4">
        <f>COUNTIF(Located!G3:G4,"&lt;4.2")-COUNTIF(Located!G3:G4,"&lt;=4.1")</f>
        <v>0</v>
      </c>
      <c r="C31">
        <f t="shared" si="1"/>
        <v>0</v>
      </c>
      <c r="D31" s="6" t="e">
        <f t="shared" si="0"/>
        <v>#DIV/0!</v>
      </c>
    </row>
    <row r="32" spans="1:4" x14ac:dyDescent="0.2">
      <c r="A32" s="4" t="s">
        <v>62</v>
      </c>
      <c r="B32" s="4">
        <f>COUNTIF(Located!G3:G4,"&lt;4.3")-COUNTIF(Located!G3:G4,"&lt;=4.2")</f>
        <v>0</v>
      </c>
      <c r="C32">
        <f t="shared" si="1"/>
        <v>0</v>
      </c>
      <c r="D32" s="6" t="e">
        <f t="shared" si="0"/>
        <v>#DIV/0!</v>
      </c>
    </row>
    <row r="33" spans="1:4" x14ac:dyDescent="0.2">
      <c r="A33" s="4" t="s">
        <v>63</v>
      </c>
      <c r="B33" s="4">
        <f>COUNTIF(Located!G3:G4,"&lt;4.4")-COUNTIF(Located!G3:G4,"&lt;=4.3")</f>
        <v>0</v>
      </c>
      <c r="C33">
        <f t="shared" si="1"/>
        <v>0</v>
      </c>
      <c r="D33" s="6" t="e">
        <f t="shared" si="0"/>
        <v>#DIV/0!</v>
      </c>
    </row>
    <row r="34" spans="1:4" x14ac:dyDescent="0.2">
      <c r="A34" s="4" t="s">
        <v>64</v>
      </c>
      <c r="B34" s="4">
        <f>COUNTIF(Located!G3:G4,"&lt;4.5")-COUNTIF(Located!G3:G4,"&lt;=4.4")</f>
        <v>0</v>
      </c>
      <c r="C34">
        <f t="shared" si="1"/>
        <v>0</v>
      </c>
      <c r="D34" s="6" t="e">
        <f t="shared" si="0"/>
        <v>#DIV/0!</v>
      </c>
    </row>
    <row r="35" spans="1:4" x14ac:dyDescent="0.2">
      <c r="A35" s="4" t="s">
        <v>65</v>
      </c>
      <c r="B35" s="4">
        <f>COUNTIF(Located!G3:G4,"&lt;4.6")-COUNTIF(Located!G3:G4,"&lt;=4.5")</f>
        <v>0</v>
      </c>
      <c r="C35">
        <f t="shared" si="1"/>
        <v>0</v>
      </c>
      <c r="D35" s="6" t="e">
        <f t="shared" si="0"/>
        <v>#DIV/0!</v>
      </c>
    </row>
    <row r="36" spans="1:4" x14ac:dyDescent="0.2">
      <c r="A36" s="4" t="s">
        <v>66</v>
      </c>
      <c r="B36" s="4">
        <f>COUNTIF(Located!G3:G4,"&lt;4.7")-COUNTIF(Located!G3:G4,"&lt;=4.6")</f>
        <v>0</v>
      </c>
      <c r="C36">
        <f t="shared" si="1"/>
        <v>0</v>
      </c>
      <c r="D36" s="6" t="e">
        <f t="shared" si="0"/>
        <v>#DIV/0!</v>
      </c>
    </row>
    <row r="37" spans="1:4" x14ac:dyDescent="0.2">
      <c r="A37" s="4" t="s">
        <v>67</v>
      </c>
      <c r="B37" s="4">
        <f>COUNTIF(Located!G3:G4,"&lt;4.8")-COUNTIF(Located!G3:G4,"&lt;=4.7")</f>
        <v>0</v>
      </c>
      <c r="C37">
        <f t="shared" si="1"/>
        <v>0</v>
      </c>
      <c r="D37" s="6" t="e">
        <f t="shared" si="0"/>
        <v>#DIV/0!</v>
      </c>
    </row>
    <row r="38" spans="1:4" x14ac:dyDescent="0.2">
      <c r="A38" s="4" t="s">
        <v>68</v>
      </c>
      <c r="B38" s="4">
        <f>COUNTIF(Located!G3:G4,"&lt;4.9")-COUNTIF(Located!G3:G4,"&lt;=4.8")</f>
        <v>0</v>
      </c>
      <c r="C38">
        <f t="shared" si="1"/>
        <v>0</v>
      </c>
      <c r="D38" s="6" t="e">
        <f t="shared" si="0"/>
        <v>#DIV/0!</v>
      </c>
    </row>
    <row r="39" spans="1:4" x14ac:dyDescent="0.2">
      <c r="A39" s="4" t="s">
        <v>69</v>
      </c>
      <c r="B39" s="4">
        <f>COUNTIF(Located!G3:G4,"&lt;5.0")-COUNTIF(Located!G3:G4,"&lt;=4.9")</f>
        <v>0</v>
      </c>
      <c r="C39">
        <f t="shared" si="1"/>
        <v>0</v>
      </c>
      <c r="D39" s="6" t="e">
        <f t="shared" si="0"/>
        <v>#DIV/0!</v>
      </c>
    </row>
    <row r="40" spans="1:4" x14ac:dyDescent="0.2">
      <c r="A40" s="4" t="s">
        <v>70</v>
      </c>
      <c r="B40" s="4">
        <f>COUNTIF(Located!G3:G4,"&lt;5.1")-COUNTIF(Located!G3:G4,"&lt;=5.0")</f>
        <v>0</v>
      </c>
      <c r="C40">
        <f t="shared" si="1"/>
        <v>0</v>
      </c>
      <c r="D40" s="6" t="e">
        <f t="shared" si="0"/>
        <v>#DIV/0!</v>
      </c>
    </row>
    <row r="41" spans="1:4" x14ac:dyDescent="0.2">
      <c r="A41" s="4" t="s">
        <v>71</v>
      </c>
      <c r="B41" s="4">
        <f>COUNTIF(Located!G3:G4,"&lt;5.2")-COUNTIF(Located!G3:G4,"&lt;=5.1")</f>
        <v>0</v>
      </c>
      <c r="C41">
        <f t="shared" si="1"/>
        <v>0</v>
      </c>
      <c r="D41" s="6" t="e">
        <f t="shared" si="0"/>
        <v>#DIV/0!</v>
      </c>
    </row>
    <row r="42" spans="1:4" x14ac:dyDescent="0.2">
      <c r="A42" s="4" t="s">
        <v>72</v>
      </c>
      <c r="B42" s="4">
        <f>COUNTIF(Located!G3:G4,"&lt;5.3")-COUNTIF(Located!G3:G4,"&lt;=5.2")</f>
        <v>0</v>
      </c>
      <c r="C42">
        <f t="shared" si="1"/>
        <v>0</v>
      </c>
      <c r="D42" s="6" t="e">
        <f t="shared" si="0"/>
        <v>#DIV/0!</v>
      </c>
    </row>
    <row r="43" spans="1:4" x14ac:dyDescent="0.2">
      <c r="A43" s="4" t="s">
        <v>73</v>
      </c>
      <c r="B43" s="4">
        <f>COUNTIF(Located!G3:G4,"&lt;5.4")-COUNTIF(Located!G3:G4,"&lt;=5.3")</f>
        <v>0</v>
      </c>
      <c r="C43">
        <f t="shared" si="1"/>
        <v>0</v>
      </c>
      <c r="D43" s="6" t="e">
        <f t="shared" si="0"/>
        <v>#DIV/0!</v>
      </c>
    </row>
    <row r="44" spans="1:4" x14ac:dyDescent="0.2">
      <c r="A44" s="4" t="s">
        <v>74</v>
      </c>
      <c r="B44" s="4">
        <f>COUNTIF(Located!G3:G4,"&lt;5.5")-COUNTIF(Located!G3:G4,"&lt;=5.4")</f>
        <v>0</v>
      </c>
      <c r="C44">
        <f t="shared" si="1"/>
        <v>0</v>
      </c>
      <c r="D44" s="6" t="e">
        <f t="shared" si="0"/>
        <v>#DIV/0!</v>
      </c>
    </row>
    <row r="45" spans="1:4" x14ac:dyDescent="0.2">
      <c r="A45" s="4" t="s">
        <v>75</v>
      </c>
      <c r="B45" s="4">
        <f>COUNTIF(Located!G3:G4,"&lt;5.6")-COUNTIF(Located!G3:G4,"&lt;=5.5")</f>
        <v>0</v>
      </c>
      <c r="C45">
        <f t="shared" si="1"/>
        <v>0</v>
      </c>
      <c r="D45" s="6" t="e">
        <f t="shared" si="0"/>
        <v>#DIV/0!</v>
      </c>
    </row>
    <row r="46" spans="1:4" x14ac:dyDescent="0.2">
      <c r="A46" s="4" t="s">
        <v>76</v>
      </c>
      <c r="B46" s="4">
        <f>COUNTIF(Located!G3:G4,"&lt;5.7")-COUNTIF(Located!G3:G4,"&lt;=5.6")</f>
        <v>0</v>
      </c>
      <c r="C46">
        <f t="shared" si="1"/>
        <v>0</v>
      </c>
      <c r="D46" s="6" t="e">
        <f t="shared" si="0"/>
        <v>#DIV/0!</v>
      </c>
    </row>
    <row r="47" spans="1:4" x14ac:dyDescent="0.2">
      <c r="A47" s="4" t="s">
        <v>77</v>
      </c>
      <c r="B47" s="4">
        <f>COUNTIF(Located!G3:G4,"&lt;5.8")-COUNTIF(Located!G3:G4,"&lt;=5.7")</f>
        <v>0</v>
      </c>
      <c r="C47">
        <f t="shared" si="1"/>
        <v>0</v>
      </c>
      <c r="D47" s="6" t="e">
        <f t="shared" si="0"/>
        <v>#DIV/0!</v>
      </c>
    </row>
    <row r="48" spans="1:4" x14ac:dyDescent="0.2">
      <c r="A48" s="4" t="s">
        <v>78</v>
      </c>
      <c r="B48" s="4">
        <f>COUNTIF(Located!G3:G4,"&lt;5.9")-COUNTIF(Located!G3:G4,"&lt;=5.8")</f>
        <v>0</v>
      </c>
      <c r="C48">
        <f t="shared" si="1"/>
        <v>0</v>
      </c>
      <c r="D48" s="6" t="e">
        <f t="shared" si="0"/>
        <v>#DIV/0!</v>
      </c>
    </row>
    <row r="49" spans="1:4" x14ac:dyDescent="0.2">
      <c r="A49" s="4" t="s">
        <v>79</v>
      </c>
      <c r="B49" s="4">
        <f>COUNTIF(Located!G3:G4,"&lt;6.0")-COUNTIF(Located!G3:G4,"&lt;=5.9")</f>
        <v>0</v>
      </c>
      <c r="C49">
        <f t="shared" si="1"/>
        <v>0</v>
      </c>
      <c r="D49" s="6" t="e">
        <f t="shared" si="0"/>
        <v>#DIV/0!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3</vt:i4>
      </vt:variant>
    </vt:vector>
  </HeadingPairs>
  <TitlesOfParts>
    <vt:vector size="6" baseType="lpstr">
      <vt:lpstr>Located</vt:lpstr>
      <vt:lpstr>Unlocated</vt:lpstr>
      <vt:lpstr>Magnitude Frequency Data</vt:lpstr>
      <vt:lpstr>Agregated Events</vt:lpstr>
      <vt:lpstr>Event 1</vt:lpstr>
      <vt:lpstr>Event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CQSRG002</dc:creator>
  <cp:lastModifiedBy>Michael Turnbull</cp:lastModifiedBy>
  <dcterms:created xsi:type="dcterms:W3CDTF">2018-09-04T02:42:52Z</dcterms:created>
  <dcterms:modified xsi:type="dcterms:W3CDTF">2025-07-10T10:55:45Z</dcterms:modified>
</cp:coreProperties>
</file>